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9E11" lockStructure="1"/>
  <bookViews>
    <workbookView xWindow="0" yWindow="60" windowWidth="15390" windowHeight="7875" firstSheet="1" activeTab="1"/>
  </bookViews>
  <sheets>
    <sheet name="Instructions" sheetId="4" state="hidden" r:id="rId1"/>
    <sheet name="DB" sheetId="1" r:id="rId2"/>
    <sheet name="WP" sheetId="2" state="hidden" r:id="rId3"/>
    <sheet name="Weights" sheetId="5" state="hidden" r:id="rId4"/>
    <sheet name="Cost Elements" sheetId="3" state="hidden" r:id="rId5"/>
  </sheets>
  <calcPr calcId="145621"/>
</workbook>
</file>

<file path=xl/calcChain.xml><?xml version="1.0" encoding="utf-8"?>
<calcChain xmlns="http://schemas.openxmlformats.org/spreadsheetml/2006/main">
  <c r="AF9" i="1" l="1"/>
  <c r="C23" i="1" s="1"/>
  <c r="G35" i="5"/>
  <c r="F35" i="5"/>
  <c r="E35" i="5"/>
  <c r="B55" i="2"/>
  <c r="B48" i="2"/>
  <c r="B41" i="2"/>
  <c r="Y37" i="1"/>
  <c r="Y38" i="1" s="1"/>
  <c r="Y39" i="1" s="1"/>
  <c r="Y40" i="1" s="1"/>
  <c r="Y41" i="1" s="1"/>
  <c r="W35" i="1"/>
  <c r="V35" i="1"/>
  <c r="X35" i="1"/>
  <c r="U41" i="1"/>
  <c r="U40" i="1"/>
  <c r="U39" i="1"/>
  <c r="U38" i="1"/>
  <c r="U37" i="1"/>
  <c r="U36" i="1"/>
  <c r="T45" i="1"/>
  <c r="S45" i="1"/>
  <c r="R45" i="1"/>
  <c r="Q45" i="1"/>
  <c r="P45" i="1"/>
  <c r="O45" i="1"/>
  <c r="C76" i="2"/>
  <c r="C75" i="2"/>
  <c r="C74" i="2"/>
  <c r="C73" i="2"/>
  <c r="C72" i="2"/>
  <c r="C71" i="2"/>
  <c r="B77" i="2"/>
  <c r="F77" i="2"/>
  <c r="H77" i="2"/>
  <c r="B76" i="2"/>
  <c r="B75" i="2"/>
  <c r="B74" i="2"/>
  <c r="B73" i="2"/>
  <c r="B72" i="2"/>
  <c r="B71" i="2"/>
  <c r="A76" i="2"/>
  <c r="A75" i="2"/>
  <c r="A74" i="2"/>
  <c r="A73" i="2"/>
  <c r="A72" i="2"/>
  <c r="A71" i="2"/>
  <c r="AH7" i="1"/>
  <c r="AH6" i="1"/>
  <c r="AG6" i="1"/>
  <c r="AE7" i="1"/>
  <c r="AE6" i="1"/>
  <c r="AG7" i="1"/>
  <c r="AD6" i="1"/>
  <c r="AD9" i="1" s="1"/>
  <c r="C16" i="1" s="1"/>
  <c r="C3" i="2"/>
  <c r="F15" i="2"/>
  <c r="E15" i="2"/>
  <c r="D15" i="2"/>
  <c r="C15" i="2"/>
  <c r="B15" i="2"/>
  <c r="L24" i="1"/>
  <c r="U18" i="1" s="1"/>
  <c r="C33" i="1" s="1"/>
  <c r="N24" i="1"/>
  <c r="V18" i="1" s="1"/>
  <c r="C36" i="1" s="1"/>
  <c r="P21" i="1"/>
  <c r="W18" i="1" s="1"/>
  <c r="F62" i="1"/>
  <c r="F61" i="1"/>
  <c r="F60" i="1"/>
  <c r="F59" i="1"/>
  <c r="F58" i="1"/>
  <c r="W30" i="1"/>
  <c r="W29" i="1"/>
  <c r="W28" i="1"/>
  <c r="W31" i="1"/>
  <c r="C35" i="5"/>
  <c r="G34" i="5"/>
  <c r="F34" i="5"/>
  <c r="E34" i="5"/>
  <c r="D34" i="5"/>
  <c r="C34" i="5"/>
  <c r="C53" i="1"/>
  <c r="E46" i="1"/>
  <c r="W16" i="1"/>
  <c r="V16" i="1"/>
  <c r="U16" i="1"/>
  <c r="AA5" i="1"/>
  <c r="Z5" i="1"/>
  <c r="Y5" i="1"/>
  <c r="X5" i="1"/>
  <c r="W5" i="1"/>
  <c r="D52" i="1"/>
  <c r="C52" i="1"/>
  <c r="E52" i="1"/>
  <c r="E51" i="1"/>
  <c r="E50" i="1"/>
  <c r="E49" i="1"/>
  <c r="E48" i="1"/>
  <c r="E47" i="1"/>
  <c r="A35" i="2"/>
  <c r="A34" i="2"/>
  <c r="A61" i="2" s="1"/>
  <c r="A33" i="2"/>
  <c r="A62" i="2" s="1"/>
  <c r="F21" i="2"/>
  <c r="E21" i="2"/>
  <c r="D21" i="2"/>
  <c r="C21" i="2"/>
  <c r="B21" i="2"/>
  <c r="F18" i="2"/>
  <c r="E18" i="2"/>
  <c r="D18" i="2"/>
  <c r="C18" i="2"/>
  <c r="B18" i="2"/>
  <c r="B67" i="2"/>
  <c r="A53" i="2"/>
  <c r="A57" i="2" s="1"/>
  <c r="B56" i="2"/>
  <c r="A46" i="2"/>
  <c r="A50" i="2" s="1"/>
  <c r="B49" i="2"/>
  <c r="B42" i="2"/>
  <c r="A39" i="2"/>
  <c r="A64" i="2" s="1"/>
  <c r="F5" i="2"/>
  <c r="E5" i="2"/>
  <c r="D5" i="2"/>
  <c r="C5" i="2"/>
  <c r="B5" i="2"/>
  <c r="B36" i="2"/>
  <c r="F27" i="2"/>
  <c r="E27" i="2"/>
  <c r="D27" i="2"/>
  <c r="C27" i="2"/>
  <c r="B27" i="2"/>
  <c r="F11" i="2"/>
  <c r="E11" i="2"/>
  <c r="D11" i="2"/>
  <c r="C11" i="2"/>
  <c r="B11" i="2"/>
  <c r="F8" i="2"/>
  <c r="E8" i="2"/>
  <c r="D8" i="2"/>
  <c r="C8" i="2"/>
  <c r="B8" i="2"/>
  <c r="F7" i="2"/>
  <c r="E7" i="2"/>
  <c r="D7" i="2"/>
  <c r="B7" i="2"/>
  <c r="F30" i="2"/>
  <c r="E30" i="2"/>
  <c r="D30" i="2"/>
  <c r="C30" i="2"/>
  <c r="B30" i="2"/>
  <c r="R10" i="1"/>
  <c r="R9" i="1"/>
  <c r="R8" i="1"/>
  <c r="R7" i="1"/>
  <c r="R6" i="1"/>
  <c r="T5" i="1"/>
  <c r="S5" i="1"/>
  <c r="F1" i="3"/>
  <c r="B4" i="3"/>
  <c r="B5" i="3" s="1"/>
  <c r="B6" i="3" s="1"/>
  <c r="B7" i="3" s="1"/>
  <c r="B8" i="3" s="1"/>
  <c r="B9" i="3" s="1"/>
  <c r="B10" i="3" s="1"/>
  <c r="B11" i="3" s="1"/>
  <c r="B12" i="3" s="1"/>
  <c r="B13" i="3" s="1"/>
  <c r="B14" i="3" s="1"/>
  <c r="B15" i="3" s="1"/>
  <c r="B16" i="3" s="1"/>
  <c r="B17" i="3" s="1"/>
  <c r="B18" i="3" s="1"/>
  <c r="D2" i="3"/>
  <c r="C2" i="3"/>
  <c r="F4" i="2"/>
  <c r="E4" i="2"/>
  <c r="D4" i="2"/>
  <c r="C4" i="2"/>
  <c r="B4" i="2"/>
  <c r="F24" i="2"/>
  <c r="E24" i="2"/>
  <c r="D24" i="2"/>
  <c r="C24" i="2"/>
  <c r="B24" i="2"/>
  <c r="C39" i="1" l="1"/>
  <c r="B54" i="2" s="1"/>
  <c r="B57" i="2" s="1"/>
  <c r="B66" i="2" s="1"/>
  <c r="F83" i="2"/>
  <c r="C7" i="2"/>
  <c r="AH9" i="1"/>
  <c r="G26" i="2"/>
  <c r="AG9" i="1"/>
  <c r="C25" i="1" s="1"/>
  <c r="AE9" i="1"/>
  <c r="E36" i="5"/>
  <c r="E37" i="5" s="1"/>
  <c r="G60" i="1" s="1"/>
  <c r="C36" i="5"/>
  <c r="D74" i="2"/>
  <c r="X40" i="1"/>
  <c r="D71" i="2"/>
  <c r="D75" i="2"/>
  <c r="D72" i="2"/>
  <c r="D76" i="2"/>
  <c r="D73" i="2"/>
  <c r="X39" i="1"/>
  <c r="X38" i="1"/>
  <c r="X37" i="1"/>
  <c r="X41" i="1"/>
  <c r="B78" i="2"/>
  <c r="X36" i="1"/>
  <c r="B16" i="2"/>
  <c r="D16" i="2"/>
  <c r="C16" i="2"/>
  <c r="F16" i="2"/>
  <c r="E16" i="2"/>
  <c r="G36" i="5"/>
  <c r="G37" i="5" s="1"/>
  <c r="G62" i="1" s="1"/>
  <c r="F36" i="5"/>
  <c r="F37" i="5" s="1"/>
  <c r="G61" i="1" s="1"/>
  <c r="C37" i="5"/>
  <c r="G58" i="1" s="1"/>
  <c r="G10" i="1"/>
  <c r="G9" i="1"/>
  <c r="G8" i="1"/>
  <c r="G11" i="1"/>
  <c r="E53" i="1"/>
  <c r="W6" i="1"/>
  <c r="D8" i="1" s="1"/>
  <c r="AA6" i="1"/>
  <c r="C83" i="2" s="1"/>
  <c r="Y6" i="1"/>
  <c r="D10" i="1" s="1"/>
  <c r="X6" i="1"/>
  <c r="D9" i="1" s="1"/>
  <c r="Z6" i="1"/>
  <c r="D11" i="1" s="1"/>
  <c r="B47" i="2"/>
  <c r="B50" i="2" s="1"/>
  <c r="B65" i="2" s="1"/>
  <c r="F36" i="1"/>
  <c r="B40" i="2"/>
  <c r="B43" i="2" s="1"/>
  <c r="B64" i="2" s="1"/>
  <c r="F33" i="1"/>
  <c r="F39" i="1"/>
  <c r="A43" i="2"/>
  <c r="A65" i="2"/>
  <c r="F6" i="2"/>
  <c r="A66" i="2"/>
  <c r="D6" i="2"/>
  <c r="E6" i="2"/>
  <c r="B6" i="2"/>
  <c r="C6" i="2"/>
  <c r="E2" i="2"/>
  <c r="E14" i="2" s="1"/>
  <c r="C2" i="2"/>
  <c r="C14" i="2" s="1"/>
  <c r="D2" i="2"/>
  <c r="D14" i="2" s="1"/>
  <c r="B2" i="2"/>
  <c r="B14" i="2" s="1"/>
  <c r="F2" i="2"/>
  <c r="F14" i="2" s="1"/>
  <c r="F3" i="3"/>
  <c r="F7" i="3"/>
  <c r="F16" i="3"/>
  <c r="F15" i="3"/>
  <c r="F11" i="3"/>
  <c r="F6" i="3"/>
  <c r="F10" i="3"/>
  <c r="F14" i="3"/>
  <c r="F18" i="3"/>
  <c r="F5" i="3"/>
  <c r="F9" i="3"/>
  <c r="F13" i="3"/>
  <c r="F17" i="3"/>
  <c r="F4" i="3"/>
  <c r="F8" i="3"/>
  <c r="F12" i="3"/>
  <c r="F26" i="2" l="1"/>
  <c r="D26" i="2"/>
  <c r="B26" i="2"/>
  <c r="C26" i="2"/>
  <c r="E26" i="2"/>
  <c r="W11" i="1"/>
  <c r="Q46" i="1"/>
  <c r="F48" i="1"/>
  <c r="G73" i="2" s="1"/>
  <c r="S46" i="1"/>
  <c r="F50" i="1"/>
  <c r="G75" i="2" s="1"/>
  <c r="O46" i="1"/>
  <c r="F46" i="1"/>
  <c r="G71" i="2" s="1"/>
  <c r="T46" i="1"/>
  <c r="F51" i="1"/>
  <c r="G76" i="2" s="1"/>
  <c r="P46" i="1"/>
  <c r="F47" i="1"/>
  <c r="G72" i="2" s="1"/>
  <c r="R46" i="1"/>
  <c r="F49" i="1"/>
  <c r="G74" i="2" s="1"/>
  <c r="T18" i="1"/>
  <c r="C28" i="1" s="1"/>
  <c r="X11" i="1"/>
  <c r="F20" i="2"/>
  <c r="E17" i="2"/>
  <c r="E20" i="2"/>
  <c r="C20" i="2"/>
  <c r="C17" i="2"/>
  <c r="D17" i="2"/>
  <c r="D20" i="2"/>
  <c r="F17" i="2"/>
  <c r="B17" i="2"/>
  <c r="B20" i="2"/>
  <c r="D9" i="2"/>
  <c r="F25" i="2"/>
  <c r="E25" i="2"/>
  <c r="B25" i="2"/>
  <c r="C25" i="2"/>
  <c r="B9" i="2"/>
  <c r="F9" i="2"/>
  <c r="E9" i="2"/>
  <c r="D25" i="2"/>
  <c r="C9" i="2"/>
  <c r="C19" i="1" l="1"/>
  <c r="B10" i="2" s="1"/>
  <c r="B28" i="2"/>
  <c r="F28" i="2"/>
  <c r="C28" i="2"/>
  <c r="D28" i="2"/>
  <c r="E28" i="2"/>
  <c r="B29" i="2"/>
  <c r="C29" i="2" s="1"/>
  <c r="D29" i="2" s="1"/>
  <c r="E29" i="2" s="1"/>
  <c r="F29" i="2" s="1"/>
  <c r="E19" i="2"/>
  <c r="E22" i="2" s="1"/>
  <c r="D19" i="2"/>
  <c r="D22" i="2" s="1"/>
  <c r="B19" i="2"/>
  <c r="B22" i="2" s="1"/>
  <c r="C19" i="2"/>
  <c r="C22" i="2" s="1"/>
  <c r="F19" i="2"/>
  <c r="F22" i="2" s="1"/>
  <c r="C10" i="2" l="1"/>
  <c r="D10" i="2" s="1"/>
  <c r="B12" i="2"/>
  <c r="F31" i="2"/>
  <c r="C31" i="2"/>
  <c r="D31" i="2"/>
  <c r="E31" i="2"/>
  <c r="B31" i="2"/>
  <c r="G22" i="2"/>
  <c r="E10" i="2" l="1"/>
  <c r="D12" i="2"/>
  <c r="C12" i="2"/>
  <c r="G31" i="2"/>
  <c r="B62" i="2"/>
  <c r="G14" i="1"/>
  <c r="E12" i="2" l="1"/>
  <c r="F10" i="2"/>
  <c r="F12" i="2" s="1"/>
  <c r="B63" i="2"/>
  <c r="D35" i="5"/>
  <c r="D36" i="5" s="1"/>
  <c r="B35" i="2"/>
  <c r="C30" i="1" s="1"/>
  <c r="G12" i="2" l="1"/>
  <c r="B61" i="2" s="1"/>
  <c r="B34" i="2"/>
  <c r="B37" i="2" s="1"/>
  <c r="D37" i="5"/>
  <c r="G59" i="1" s="1"/>
  <c r="H36" i="5"/>
  <c r="C56" i="1" s="1"/>
  <c r="B68" i="2"/>
  <c r="C41" i="1" s="1"/>
  <c r="C21" i="1" l="1"/>
  <c r="E71" i="2"/>
  <c r="E56" i="1"/>
  <c r="E72" i="2" l="1"/>
  <c r="F71" i="2"/>
  <c r="H71" i="2" s="1"/>
  <c r="E73" i="2" l="1"/>
  <c r="F72" i="2"/>
  <c r="H72" i="2" s="1"/>
  <c r="E74" i="2" l="1"/>
  <c r="F73" i="2"/>
  <c r="H73" i="2" s="1"/>
  <c r="F74" i="2" l="1"/>
  <c r="H74" i="2" s="1"/>
  <c r="E75" i="2"/>
  <c r="E76" i="2" l="1"/>
  <c r="F76" i="2" s="1"/>
  <c r="H76" i="2" s="1"/>
  <c r="F75" i="2"/>
  <c r="H75" i="2" s="1"/>
  <c r="H78" i="2" l="1"/>
  <c r="C60" i="1" s="1"/>
  <c r="C62" i="1" s="1"/>
  <c r="F78" i="2"/>
</calcChain>
</file>

<file path=xl/comments1.xml><?xml version="1.0" encoding="utf-8"?>
<comments xmlns="http://schemas.openxmlformats.org/spreadsheetml/2006/main">
  <authors>
    <author xml:space="preserve"> </author>
    <author>mborchar</author>
    <author>Katie Fender</author>
  </authors>
  <commentList>
    <comment ref="D7" authorId="0">
      <text>
        <r>
          <rPr>
            <sz val="8"/>
            <color indexed="81"/>
            <rFont val="Tahoma"/>
            <family val="2"/>
          </rPr>
          <t xml:space="preserve">The default wage values are national averages obtained from either the Bureau of Labor Statistics (U.S.) or Statistics Canada.  Alternate hourly wages can be entered by clicking on the cell. 
</t>
        </r>
      </text>
    </comment>
    <comment ref="G7" authorId="0">
      <text>
        <r>
          <rPr>
            <sz val="8"/>
            <color indexed="81"/>
            <rFont val="Tahoma"/>
            <family val="2"/>
          </rPr>
          <t xml:space="preserve"> The training duration is based on the estimated amount of time needed to complete the appropriate NAFMP training modules for each employee type.  Please see the NAFMP Implementation Manual for more information.
</t>
        </r>
      </text>
    </comment>
    <comment ref="C16" authorId="0">
      <text>
        <r>
          <rPr>
            <sz val="8"/>
            <color indexed="81"/>
            <rFont val="Tahoma"/>
            <family val="2"/>
          </rPr>
          <t xml:space="preserve">Previous research has shown that 28% of all drivers may be at risk for mild, moderate or severe sleep apnea.  An alternate value (0-100) may be entered by clicking on the cell.
</t>
        </r>
      </text>
    </comment>
    <comment ref="C25" authorId="1">
      <text>
        <r>
          <rPr>
            <sz val="8"/>
            <color indexed="81"/>
            <rFont val="Tahoma"/>
            <family val="2"/>
          </rPr>
          <t>Previous research has shown that 11% of drivers may be at risk for moderate or severe sleep and would potentially be candidates for sleep apnea treatment.  An alternate value (0-100) may be entered by clicking on the cell.</t>
        </r>
        <r>
          <rPr>
            <sz val="9"/>
            <color indexed="81"/>
            <rFont val="Tahoma"/>
            <family val="2"/>
          </rPr>
          <t xml:space="preserve">
</t>
        </r>
      </text>
    </comment>
    <comment ref="B32" authorId="0">
      <text>
        <r>
          <rPr>
            <sz val="8"/>
            <color indexed="81"/>
            <rFont val="Tahoma"/>
            <family val="2"/>
          </rPr>
          <t xml:space="preserve">The tools included in this calculator are not meant as an endorsement or recommendation but are meant to provide users with examples of currently available options. </t>
        </r>
      </text>
    </comment>
    <comment ref="C32" authorId="0">
      <text>
        <r>
          <rPr>
            <sz val="8"/>
            <color indexed="81"/>
            <rFont val="Tahoma"/>
            <family val="2"/>
          </rPr>
          <t>The default cost values were obtained from the system vendors and are current as of May 2012.  Please see the NAFMP Implementation Manual for more information.  An alternate cost value may be entered by clicking on the cell.</t>
        </r>
      </text>
    </comment>
    <comment ref="B35" authorId="0">
      <text>
        <r>
          <rPr>
            <sz val="8"/>
            <color indexed="81"/>
            <rFont val="Tahoma"/>
            <family val="2"/>
          </rPr>
          <t xml:space="preserve">The tools included in this calculator are not meant as an endorsement or recommendation but are meant to provide users with examples of currently available options. </t>
        </r>
      </text>
    </comment>
    <comment ref="C35" authorId="0">
      <text>
        <r>
          <rPr>
            <sz val="8"/>
            <color indexed="81"/>
            <rFont val="Tahoma"/>
            <family val="2"/>
          </rPr>
          <t>The default cost values were obtained from the system vendors and are current as of May 2012.  Please see the NAFMP Implementation Manual for more information.  An alternate cost value may be entered by clicking on the cell.</t>
        </r>
      </text>
    </comment>
    <comment ref="B38" authorId="0">
      <text>
        <r>
          <rPr>
            <sz val="8"/>
            <color indexed="81"/>
            <rFont val="Tahoma"/>
            <family val="2"/>
          </rPr>
          <t xml:space="preserve">The tools included in this calculator are not meant as an endorsement or recommendation but are meant to provide users with examples of currently available options. </t>
        </r>
      </text>
    </comment>
    <comment ref="C38" authorId="0">
      <text>
        <r>
          <rPr>
            <sz val="8"/>
            <color indexed="81"/>
            <rFont val="Tahoma"/>
            <family val="2"/>
          </rPr>
          <t>The default cost values were obtained from the system vendors and are current as of May 2012.  Please see the NAFMP Implementation Manual for more information.  An alternate cost value may be entered by clicking on the cell.</t>
        </r>
      </text>
    </comment>
    <comment ref="C45" authorId="2">
      <text>
        <r>
          <rPr>
            <sz val="8"/>
            <color indexed="81"/>
            <rFont val="Tahoma"/>
            <family val="2"/>
          </rPr>
          <t>Please include only those crashes where the commercial driver was found to be at fault.</t>
        </r>
      </text>
    </comment>
    <comment ref="D45" authorId="0">
      <text>
        <r>
          <rPr>
            <sz val="8"/>
            <color indexed="81"/>
            <rFont val="Tahoma"/>
            <family val="2"/>
          </rPr>
          <t xml:space="preserve">Previous research has shown that fatigue may have been a contributing factor in 13% of CMV crashes.  An alternate value (0-100) may be entered by clicking on the cell. 
</t>
        </r>
      </text>
    </comment>
    <comment ref="F45" authorId="0">
      <text>
        <r>
          <rPr>
            <sz val="8"/>
            <color indexed="81"/>
            <rFont val="Tahoma"/>
            <family val="2"/>
          </rPr>
          <t>Average crash costs were obtained directly from motor carriers and motor carrier insurers.  An alternate value may be entered by clicking on the cell.</t>
        </r>
      </text>
    </comment>
  </commentList>
</comments>
</file>

<file path=xl/sharedStrings.xml><?xml version="1.0" encoding="utf-8"?>
<sst xmlns="http://schemas.openxmlformats.org/spreadsheetml/2006/main" count="278" uniqueCount="145">
  <si>
    <t>Driver</t>
  </si>
  <si>
    <t>Dispatcher</t>
  </si>
  <si>
    <t>Other</t>
  </si>
  <si>
    <t># Employees</t>
  </si>
  <si>
    <t>Average Hourly Wage</t>
  </si>
  <si>
    <t>Yes</t>
  </si>
  <si>
    <t>No</t>
  </si>
  <si>
    <t>Average Crash Cost</t>
  </si>
  <si>
    <t># of Employees</t>
  </si>
  <si>
    <t>U.S.</t>
  </si>
  <si>
    <t>Element #1</t>
  </si>
  <si>
    <t>Element #2</t>
  </si>
  <si>
    <t>Element #3</t>
  </si>
  <si>
    <t>Element #4</t>
  </si>
  <si>
    <t>Element #5</t>
  </si>
  <si>
    <t>Element #6</t>
  </si>
  <si>
    <t>Element #7</t>
  </si>
  <si>
    <t>Element #8</t>
  </si>
  <si>
    <t>Element #9</t>
  </si>
  <si>
    <t>Element #10</t>
  </si>
  <si>
    <t>Element #11</t>
  </si>
  <si>
    <t>Element #12</t>
  </si>
  <si>
    <t>Element #13</t>
  </si>
  <si>
    <t>Element #14</t>
  </si>
  <si>
    <t>Element #15</t>
  </si>
  <si>
    <t>Element #16</t>
  </si>
  <si>
    <t>Model</t>
  </si>
  <si>
    <t>Legend</t>
  </si>
  <si>
    <t>Cost Calculations</t>
  </si>
  <si>
    <t>Benefits Calculations</t>
  </si>
  <si>
    <t>Trainer</t>
  </si>
  <si>
    <t>Executive/Manager</t>
  </si>
  <si>
    <t>Trainging Hours</t>
  </si>
  <si>
    <t>Hours</t>
  </si>
  <si>
    <t>Total Hours Needed</t>
  </si>
  <si>
    <t>Total Costs</t>
  </si>
  <si>
    <t>Cost of Training</t>
  </si>
  <si>
    <t>Cost of Screening</t>
  </si>
  <si>
    <t>% Tested</t>
  </si>
  <si>
    <t>Cost per Screening</t>
  </si>
  <si>
    <t>% Treated</t>
  </si>
  <si>
    <t># Employees Tested</t>
  </si>
  <si>
    <t>Motionlogger (Ambulatory Monitoring)</t>
  </si>
  <si>
    <t>Readiband (Fatigue Science)</t>
  </si>
  <si>
    <t>EA401 Driver Fatigue Monitor (Eye Alert)</t>
  </si>
  <si>
    <t>Alertness Monitoring System (Optalert)</t>
  </si>
  <si>
    <t>Critical Tracking Task (Systems Technology)</t>
  </si>
  <si>
    <t>PVT-192 (Ambulatory Monitoring)</t>
  </si>
  <si>
    <t>Advisory System for Tired Drivers (ASTID) (Fatigue Management International)</t>
  </si>
  <si>
    <t>Drivecam</t>
  </si>
  <si>
    <t>DV101E (Rosco Vision)</t>
  </si>
  <si>
    <t>Antisleep Pilot</t>
  </si>
  <si>
    <t>Intelli Route TND760 (Rand McNally)</t>
  </si>
  <si>
    <t>Intelli Route TND510 (Rand McNally)</t>
  </si>
  <si>
    <t>Total Employees</t>
  </si>
  <si>
    <t>Training?</t>
  </si>
  <si>
    <t>Total Eligible</t>
  </si>
  <si>
    <t>Driver-Based Fatigue Tools</t>
  </si>
  <si>
    <t>Vehicle-Based Fatigue Tools</t>
  </si>
  <si>
    <t>Fatigue-Related Scheduling Tools</t>
  </si>
  <si>
    <t>Costs</t>
  </si>
  <si>
    <t>Units</t>
  </si>
  <si>
    <t>Total Cost</t>
  </si>
  <si>
    <t>Total Cost of Tool</t>
  </si>
  <si>
    <t>Total Units Purchased</t>
  </si>
  <si>
    <t>Continuous Positive Airway Pressure (CPAP)</t>
  </si>
  <si>
    <t>Employee Type</t>
  </si>
  <si>
    <t>Cost of Treatment</t>
  </si>
  <si>
    <t>Jackknifes</t>
  </si>
  <si>
    <t>Run-off Roads</t>
  </si>
  <si>
    <t>Head-on Collisions</t>
  </si>
  <si>
    <t>% Due to Fatigue</t>
  </si>
  <si>
    <t># Due to Fatigue</t>
  </si>
  <si>
    <t>Canada</t>
  </si>
  <si>
    <t>Dropdown List</t>
  </si>
  <si>
    <t>Manually Enter</t>
  </si>
  <si>
    <t>Type of Training</t>
  </si>
  <si>
    <t>Type of Screening</t>
  </si>
  <si>
    <t>Rollovers</t>
  </si>
  <si>
    <t>Example How to Fill Out Calculator</t>
  </si>
  <si>
    <t>Combination</t>
  </si>
  <si>
    <t>Component 1</t>
  </si>
  <si>
    <t>Component 2</t>
  </si>
  <si>
    <t>Component 3</t>
  </si>
  <si>
    <t>Component 4</t>
  </si>
  <si>
    <t>Component 5</t>
  </si>
  <si>
    <t>WEIGHT</t>
  </si>
  <si>
    <t>Choosing from one</t>
  </si>
  <si>
    <t>Fatigue Management Training</t>
  </si>
  <si>
    <t>Sleep Screening &amp; Treatment</t>
  </si>
  <si>
    <t>Scheduling Tools</t>
  </si>
  <si>
    <t>Driver-based Tools</t>
  </si>
  <si>
    <t>Vehicle-based Tools</t>
  </si>
  <si>
    <t>Choosing from two</t>
  </si>
  <si>
    <t>All Five</t>
  </si>
  <si>
    <t>Choosing from four</t>
  </si>
  <si>
    <t>Choosing from three</t>
  </si>
  <si>
    <t>To Model</t>
  </si>
  <si>
    <t>Calculation</t>
  </si>
  <si>
    <t>Training Hours</t>
  </si>
  <si>
    <t>Annual  Crashes</t>
  </si>
  <si>
    <t xml:space="preserve">Total </t>
  </si>
  <si>
    <t>Average</t>
  </si>
  <si>
    <t>Per Crash Cost</t>
  </si>
  <si>
    <t>Sleep Apnea</t>
  </si>
  <si>
    <t>No Sleep Apnea Screening</t>
  </si>
  <si>
    <t>No Sleep Apnea Treatment</t>
  </si>
  <si>
    <t>Crashes</t>
  </si>
  <si>
    <t>% Mitigated</t>
  </si>
  <si>
    <t>Mitigated</t>
  </si>
  <si>
    <t>Savings</t>
  </si>
  <si>
    <t>% Due To</t>
  </si>
  <si>
    <t>Fatigue</t>
  </si>
  <si>
    <t>Due To</t>
  </si>
  <si>
    <t>Manual/Dropdown Enter</t>
  </si>
  <si>
    <t>Do you plan to screen drivers for sleep apnea?</t>
  </si>
  <si>
    <t>Percent of drivers to be screened:</t>
  </si>
  <si>
    <t>Where is your fleet based?</t>
  </si>
  <si>
    <t>Do you plan to treat drivers for sleep apnea?</t>
  </si>
  <si>
    <t>Percent of drivers to be treated:</t>
  </si>
  <si>
    <t>What type of sleep apnea treatment will be used?</t>
  </si>
  <si>
    <t>What type of sleep apnea screening will be used?</t>
  </si>
  <si>
    <t>Crash Type</t>
  </si>
  <si>
    <t>Total Crashes:</t>
  </si>
  <si>
    <t>Selected?</t>
  </si>
  <si>
    <t>Total Sleep Apnea Screening Cost:</t>
  </si>
  <si>
    <t>Total Training Costs:</t>
  </si>
  <si>
    <t>Total Sleep Apnea Treatment Cost:</t>
  </si>
  <si>
    <t>Ambulatory (Portable Monitoring)</t>
  </si>
  <si>
    <t>Polysomnography (Clinic-based sleep study)</t>
  </si>
  <si>
    <t>North American Fatigue Management Program (NAFMP) Return-on-Investment (ROI) Calculator</t>
  </si>
  <si>
    <t>Fatigue Avoidance Scheduling Tool (FAST) back-office system (only 1 unit needed) (Fatigue Science)</t>
  </si>
  <si>
    <t>No Vehicle-Based Fatigue Tools</t>
  </si>
  <si>
    <t>No Fatigue-Related Scheduling Tools</t>
  </si>
  <si>
    <t>Total Cost For the NAFMP:</t>
  </si>
  <si>
    <t>by Choice of NAFMP Component(s):</t>
  </si>
  <si>
    <t>Collisions in which the CMV driver fell asleep</t>
  </si>
  <si>
    <t>Total potential cost savings from fatigue-related crashes avoided by deployment of parts or all of the NAFMP:</t>
  </si>
  <si>
    <t>Number of fatigue crashes potentially mitigated by the NAFMP:</t>
  </si>
  <si>
    <t xml:space="preserve">of Crashes Potentially Mitigated </t>
  </si>
  <si>
    <t>For every dollar spent on the NAFMP, the potential return on investment (ROI) is:</t>
  </si>
  <si>
    <t>Note: The estimated ROI is for the initial investment year only.  Over time, users may continue to experience annual cost savings based on continued training of new employees, screening and treatment of drivers at risk for sleep apnea, and continued use of any fatigue management tools purchased.</t>
  </si>
  <si>
    <t>Rear-end Collisions</t>
  </si>
  <si>
    <t>No Driver-Based Fatigue Tools</t>
  </si>
  <si>
    <t>Autovue LDWS (Bendix)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</si>
</sst>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7" formatCode="&quot;$&quot;#,##0.00_);\(&quot;$&quot;#,##0.00\)"/>
    <numFmt numFmtId="42" formatCode="_(&quot;$&quot;* #,##0_);_(&quot;$&quot;* \(#,##0\);_(&quot;$&quot;* &quot;-&quot;_);_(@_)"/>
    <numFmt numFmtId="41" formatCode="_(* #,##0_);_(* \(#,##0\);_(* &quot;-&quot;_);_(@_)"/>
    <numFmt numFmtId="164" formatCode="&quot;$&quot;#,##0"/>
  </numFmts>
  <fonts count="13" x14ac:knownFonts="1">
    <font>
      <sz val="10"/>
      <color theme="1"/>
      <name val="Arial"/>
      <family val="2"/>
    </font>
    <font>
      <sz val="10"/>
      <color theme="1"/>
      <name val="Arial"/>
      <family val="2"/>
    </font>
    <font>
      <b/>
      <sz val="10"/>
      <color theme="1"/>
      <name val="Arial"/>
      <family val="2"/>
    </font>
    <font>
      <u val="singleAccounting"/>
      <sz val="10"/>
      <color theme="1"/>
      <name val="Arial"/>
      <family val="2"/>
    </font>
    <font>
      <b/>
      <sz val="14"/>
      <color theme="1"/>
      <name val="Arial"/>
      <family val="2"/>
    </font>
    <font>
      <sz val="9"/>
      <color theme="1"/>
      <name val="Arial"/>
      <family val="2"/>
    </font>
    <font>
      <b/>
      <sz val="9"/>
      <color theme="1"/>
      <name val="Arial"/>
      <family val="2"/>
    </font>
    <font>
      <u val="singleAccounting"/>
      <sz val="9"/>
      <color theme="1"/>
      <name val="Arial"/>
      <family val="2"/>
    </font>
    <font>
      <b/>
      <sz val="8"/>
      <color theme="1"/>
      <name val="Arial"/>
      <family val="2"/>
    </font>
    <font>
      <sz val="9"/>
      <color indexed="81"/>
      <name val="Tahoma"/>
      <family val="2"/>
    </font>
    <font>
      <sz val="8"/>
      <color indexed="81"/>
      <name val="Tahoma"/>
      <family val="2"/>
    </font>
    <font>
      <b/>
      <sz val="11"/>
      <color theme="1"/>
      <name val="Arial"/>
      <family val="2"/>
    </font>
    <font>
      <sz val="11"/>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FFFF"/>
        <bgColor indexed="64"/>
      </patternFill>
    </fill>
    <fill>
      <patternFill patternType="solid">
        <fgColor rgb="FF33CCFF"/>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ck">
        <color auto="1"/>
      </bottom>
      <diagonal/>
    </border>
    <border>
      <left/>
      <right/>
      <top/>
      <bottom style="thick">
        <color auto="1"/>
      </bottom>
      <diagonal/>
    </border>
    <border>
      <left style="thin">
        <color auto="1"/>
      </left>
      <right style="thin">
        <color auto="1"/>
      </right>
      <top style="thin">
        <color auto="1"/>
      </top>
      <bottom style="thick">
        <color auto="1"/>
      </bottom>
      <diagonal/>
    </border>
    <border>
      <left/>
      <right style="thin">
        <color auto="1"/>
      </right>
      <top style="thick">
        <color auto="1"/>
      </top>
      <bottom style="thick">
        <color auto="1"/>
      </bottom>
      <diagonal/>
    </border>
    <border>
      <left/>
      <right/>
      <top style="thick">
        <color auto="1"/>
      </top>
      <bottom/>
      <diagonal/>
    </border>
    <border>
      <left/>
      <right style="thin">
        <color auto="1"/>
      </right>
      <top style="thick">
        <color auto="1"/>
      </top>
      <bottom/>
      <diagonal/>
    </border>
    <border>
      <left style="thin">
        <color auto="1"/>
      </left>
      <right style="thin">
        <color auto="1"/>
      </right>
      <top style="thick">
        <color auto="1"/>
      </top>
      <bottom style="thin">
        <color auto="1"/>
      </bottom>
      <diagonal/>
    </border>
    <border>
      <left/>
      <right/>
      <top style="thick">
        <color auto="1"/>
      </top>
      <bottom style="thick">
        <color auto="1"/>
      </bottom>
      <diagonal/>
    </border>
    <border>
      <left style="thin">
        <color auto="1"/>
      </left>
      <right style="thin">
        <color auto="1"/>
      </right>
      <top style="thick">
        <color auto="1"/>
      </top>
      <bottom style="thick">
        <color auto="1"/>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0" fillId="2" borderId="0" xfId="0" applyFill="1"/>
    <xf numFmtId="0" fontId="0" fillId="0" borderId="0"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3" borderId="0" xfId="0" applyFill="1" applyBorder="1" applyAlignment="1">
      <alignment horizontal="center"/>
    </xf>
    <xf numFmtId="1" fontId="0" fillId="0" borderId="0" xfId="0" applyNumberFormat="1"/>
    <xf numFmtId="0" fontId="3" fillId="0" borderId="0" xfId="0" applyFont="1"/>
    <xf numFmtId="0" fontId="2" fillId="0" borderId="0" xfId="0" applyFont="1"/>
    <xf numFmtId="0" fontId="4" fillId="0" borderId="0" xfId="0" applyFont="1"/>
    <xf numFmtId="9" fontId="0" fillId="0" borderId="0" xfId="0" applyNumberFormat="1"/>
    <xf numFmtId="1" fontId="0" fillId="2" borderId="0" xfId="0" applyNumberFormat="1" applyFill="1"/>
    <xf numFmtId="41" fontId="0" fillId="0" borderId="0" xfId="0" applyNumberFormat="1"/>
    <xf numFmtId="41" fontId="3" fillId="0" borderId="0" xfId="0" applyNumberFormat="1" applyFont="1"/>
    <xf numFmtId="5" fontId="0" fillId="0" borderId="0" xfId="0" applyNumberFormat="1"/>
    <xf numFmtId="5" fontId="0" fillId="2" borderId="0" xfId="0" applyNumberFormat="1" applyFill="1"/>
    <xf numFmtId="1" fontId="0" fillId="2" borderId="1" xfId="0" applyNumberFormat="1" applyFill="1" applyBorder="1" applyAlignment="1">
      <alignment horizontal="center"/>
    </xf>
    <xf numFmtId="0" fontId="2" fillId="0" borderId="7" xfId="0" applyFont="1" applyFill="1" applyBorder="1" applyAlignment="1">
      <alignment horizontal="centerContinuous"/>
    </xf>
    <xf numFmtId="0" fontId="0" fillId="0" borderId="0" xfId="0" applyBorder="1"/>
    <xf numFmtId="0" fontId="0" fillId="0" borderId="8" xfId="0" applyBorder="1" applyAlignment="1">
      <alignment horizontal="centerContinuous"/>
    </xf>
    <xf numFmtId="0" fontId="0" fillId="0" borderId="9" xfId="0" applyFill="1" applyBorder="1" applyAlignment="1">
      <alignment horizontal="centerContinuous"/>
    </xf>
    <xf numFmtId="1" fontId="0" fillId="0" borderId="10" xfId="0" applyNumberFormat="1" applyFill="1" applyBorder="1" applyAlignment="1">
      <alignment horizontal="center"/>
    </xf>
    <xf numFmtId="0" fontId="0" fillId="0" borderId="0" xfId="0"/>
    <xf numFmtId="0" fontId="0" fillId="0" borderId="12" xfId="0" applyBorder="1"/>
    <xf numFmtId="0" fontId="2" fillId="0" borderId="13" xfId="0" applyFont="1" applyBorder="1" applyAlignment="1">
      <alignment horizontal="center"/>
    </xf>
    <xf numFmtId="0" fontId="2" fillId="0" borderId="11" xfId="0" applyFont="1" applyBorder="1" applyAlignment="1">
      <alignment horizontal="center"/>
    </xf>
    <xf numFmtId="0" fontId="2" fillId="2" borderId="14" xfId="0" applyFont="1" applyFill="1" applyBorder="1" applyAlignment="1">
      <alignment horizontal="center" wrapText="1"/>
    </xf>
    <xf numFmtId="2" fontId="2" fillId="2" borderId="14" xfId="0" applyNumberFormat="1" applyFont="1" applyFill="1" applyBorder="1"/>
    <xf numFmtId="0" fontId="0" fillId="0" borderId="0" xfId="0" applyBorder="1"/>
    <xf numFmtId="0" fontId="0" fillId="0" borderId="15" xfId="0" applyBorder="1"/>
    <xf numFmtId="0" fontId="0" fillId="0" borderId="16" xfId="0" applyBorder="1"/>
    <xf numFmtId="2" fontId="2" fillId="2" borderId="17" xfId="0" applyNumberFormat="1" applyFont="1" applyFill="1" applyBorder="1"/>
    <xf numFmtId="0" fontId="0" fillId="0" borderId="20" xfId="0" applyBorder="1"/>
    <xf numFmtId="0" fontId="0" fillId="0" borderId="19" xfId="0" applyBorder="1"/>
    <xf numFmtId="2" fontId="2" fillId="2" borderId="21" xfId="0" applyNumberFormat="1" applyFont="1" applyFill="1" applyBorder="1"/>
    <xf numFmtId="0" fontId="0" fillId="0" borderId="22" xfId="0" applyBorder="1" applyAlignment="1">
      <alignment horizontal="center" vertical="center"/>
    </xf>
    <xf numFmtId="0" fontId="0" fillId="0" borderId="18" xfId="0" applyBorder="1"/>
    <xf numFmtId="0" fontId="0" fillId="0" borderId="22" xfId="0" applyBorder="1"/>
    <xf numFmtId="2" fontId="2" fillId="2" borderId="23" xfId="0" applyNumberFormat="1" applyFont="1" applyFill="1" applyBorder="1"/>
    <xf numFmtId="0" fontId="0" fillId="0" borderId="19" xfId="0" applyFill="1" applyBorder="1"/>
    <xf numFmtId="0" fontId="0" fillId="0" borderId="16" xfId="0" applyFill="1" applyBorder="1"/>
    <xf numFmtId="0" fontId="0" fillId="0" borderId="22" xfId="0" applyFill="1" applyBorder="1"/>
    <xf numFmtId="41" fontId="0" fillId="2" borderId="0" xfId="0" applyNumberFormat="1" applyFill="1"/>
    <xf numFmtId="0" fontId="5" fillId="0" borderId="0" xfId="0" applyFont="1"/>
    <xf numFmtId="0" fontId="6" fillId="3" borderId="7" xfId="0" applyFont="1" applyFill="1" applyBorder="1" applyAlignment="1">
      <alignment horizontal="centerContinuous"/>
    </xf>
    <xf numFmtId="0" fontId="5" fillId="0" borderId="2" xfId="0" applyFont="1" applyFill="1" applyBorder="1"/>
    <xf numFmtId="0" fontId="5" fillId="0" borderId="0" xfId="0" applyFont="1" applyFill="1" applyBorder="1"/>
    <xf numFmtId="0" fontId="5" fillId="0" borderId="3" xfId="0" applyFont="1" applyFill="1" applyBorder="1"/>
    <xf numFmtId="0" fontId="6" fillId="0" borderId="2" xfId="0" applyFont="1" applyFill="1" applyBorder="1"/>
    <xf numFmtId="1" fontId="5" fillId="0" borderId="1" xfId="0" applyNumberFormat="1" applyFont="1" applyFill="1" applyBorder="1" applyAlignment="1">
      <alignment horizontal="center"/>
    </xf>
    <xf numFmtId="0" fontId="5" fillId="3" borderId="9" xfId="0" applyFont="1" applyFill="1" applyBorder="1" applyAlignment="1">
      <alignment horizontal="centerContinuous"/>
    </xf>
    <xf numFmtId="0" fontId="6" fillId="0" borderId="0" xfId="0" applyFont="1" applyFill="1" applyBorder="1" applyAlignment="1">
      <alignment horizontal="center"/>
    </xf>
    <xf numFmtId="0" fontId="5" fillId="0" borderId="1" xfId="0" applyFont="1" applyFill="1" applyBorder="1"/>
    <xf numFmtId="1" fontId="5" fillId="2" borderId="1" xfId="0" applyNumberFormat="1" applyFont="1" applyFill="1" applyBorder="1" applyAlignment="1">
      <alignment horizontal="center"/>
    </xf>
    <xf numFmtId="7" fontId="5" fillId="0" borderId="0" xfId="0" applyNumberFormat="1" applyFont="1" applyFill="1" applyBorder="1" applyAlignment="1">
      <alignment horizontal="center"/>
    </xf>
    <xf numFmtId="0" fontId="5" fillId="0" borderId="0" xfId="0" applyFont="1" applyBorder="1"/>
    <xf numFmtId="0" fontId="5" fillId="0" borderId="3" xfId="0" applyFont="1" applyBorder="1"/>
    <xf numFmtId="42" fontId="5" fillId="0" borderId="0" xfId="0" applyNumberFormat="1" applyFont="1" applyFill="1" applyBorder="1"/>
    <xf numFmtId="41" fontId="6" fillId="0" borderId="0" xfId="0" applyNumberFormat="1" applyFont="1" applyFill="1" applyBorder="1" applyAlignment="1">
      <alignment horizontal="center"/>
    </xf>
    <xf numFmtId="0" fontId="5" fillId="0" borderId="4" xfId="0" applyFont="1" applyFill="1" applyBorder="1"/>
    <xf numFmtId="0" fontId="5" fillId="0" borderId="5" xfId="0" applyFont="1" applyFill="1" applyBorder="1"/>
    <xf numFmtId="0" fontId="5" fillId="0" borderId="6" xfId="0" applyFont="1" applyFill="1" applyBorder="1"/>
    <xf numFmtId="3" fontId="5" fillId="2" borderId="1" xfId="0" applyNumberFormat="1" applyFont="1" applyFill="1" applyBorder="1" applyAlignment="1">
      <alignment horizontal="center"/>
    </xf>
    <xf numFmtId="37" fontId="7" fillId="0" borderId="0" xfId="0" applyNumberFormat="1" applyFont="1" applyFill="1" applyBorder="1" applyAlignment="1">
      <alignment horizontal="center"/>
    </xf>
    <xf numFmtId="0" fontId="8" fillId="0" borderId="0" xfId="0" applyFont="1" applyFill="1" applyBorder="1" applyAlignment="1">
      <alignment horizontal="center"/>
    </xf>
    <xf numFmtId="2" fontId="5" fillId="3" borderId="1" xfId="0" applyNumberFormat="1" applyFont="1" applyFill="1" applyBorder="1" applyAlignment="1">
      <alignment horizontal="center"/>
    </xf>
    <xf numFmtId="3" fontId="0" fillId="0" borderId="0" xfId="0" applyNumberFormat="1"/>
    <xf numFmtId="1" fontId="0" fillId="4" borderId="1" xfId="0" applyNumberFormat="1" applyFill="1" applyBorder="1" applyAlignment="1">
      <alignment horizontal="center"/>
    </xf>
    <xf numFmtId="0" fontId="6" fillId="3" borderId="0" xfId="0" applyFont="1" applyFill="1" applyBorder="1"/>
    <xf numFmtId="0" fontId="6" fillId="3" borderId="0" xfId="0" applyFont="1" applyFill="1"/>
    <xf numFmtId="0" fontId="6" fillId="3" borderId="0" xfId="0" applyFont="1" applyFill="1" applyBorder="1" applyAlignment="1">
      <alignment horizontal="center"/>
    </xf>
    <xf numFmtId="0" fontId="5" fillId="3" borderId="0" xfId="0" applyFont="1" applyFill="1" applyBorder="1"/>
    <xf numFmtId="7" fontId="5" fillId="5" borderId="1" xfId="0" applyNumberFormat="1" applyFont="1" applyFill="1" applyBorder="1" applyAlignment="1">
      <alignment horizontal="center"/>
    </xf>
    <xf numFmtId="9" fontId="5" fillId="5" borderId="1" xfId="1" applyFont="1" applyFill="1" applyBorder="1" applyAlignment="1">
      <alignment horizontal="center"/>
    </xf>
    <xf numFmtId="164" fontId="5" fillId="5" borderId="1" xfId="0" applyNumberFormat="1" applyFont="1" applyFill="1" applyBorder="1" applyAlignment="1">
      <alignment horizontal="center"/>
    </xf>
    <xf numFmtId="0" fontId="11" fillId="3" borderId="7" xfId="0" applyFont="1" applyFill="1" applyBorder="1" applyAlignment="1">
      <alignment horizontal="centerContinuous"/>
    </xf>
    <xf numFmtId="0" fontId="11" fillId="3" borderId="8" xfId="0" applyFont="1" applyFill="1" applyBorder="1" applyAlignment="1">
      <alignment horizontal="centerContinuous"/>
    </xf>
    <xf numFmtId="0" fontId="11" fillId="3" borderId="9" xfId="0" applyFont="1" applyFill="1" applyBorder="1" applyAlignment="1">
      <alignment horizontal="centerContinuous"/>
    </xf>
    <xf numFmtId="0" fontId="12" fillId="0" borderId="0" xfId="0" applyFont="1"/>
    <xf numFmtId="0" fontId="6" fillId="0" borderId="0" xfId="0" applyFont="1" applyBorder="1" applyAlignment="1">
      <alignment horizontal="center"/>
    </xf>
    <xf numFmtId="0" fontId="2" fillId="0" borderId="2" xfId="0" applyFont="1" applyFill="1" applyBorder="1"/>
    <xf numFmtId="0" fontId="0" fillId="0" borderId="2" xfId="0" applyFont="1" applyFill="1" applyBorder="1"/>
    <xf numFmtId="0" fontId="0" fillId="0" borderId="0" xfId="0" applyFont="1" applyFill="1" applyBorder="1"/>
    <xf numFmtId="0" fontId="2" fillId="0" borderId="2" xfId="0" applyFont="1" applyFill="1" applyBorder="1" applyAlignment="1">
      <alignment wrapText="1"/>
    </xf>
    <xf numFmtId="0" fontId="6" fillId="3" borderId="0" xfId="0" applyFont="1" applyFill="1" applyAlignment="1">
      <alignment horizontal="center"/>
    </xf>
    <xf numFmtId="0" fontId="4" fillId="3" borderId="7" xfId="0" applyFont="1" applyFill="1" applyBorder="1" applyAlignment="1">
      <alignment horizontal="centerContinuous" vertical="center"/>
    </xf>
    <xf numFmtId="0" fontId="11" fillId="3" borderId="8" xfId="0" applyFont="1" applyFill="1" applyBorder="1" applyAlignment="1">
      <alignment horizontal="centerContinuous" vertical="center"/>
    </xf>
    <xf numFmtId="0" fontId="11" fillId="3" borderId="9" xfId="0" applyFont="1" applyFill="1" applyBorder="1" applyAlignment="1">
      <alignment horizontal="centerContinuous" vertical="center"/>
    </xf>
    <xf numFmtId="0" fontId="12" fillId="0" borderId="0" xfId="0" applyFont="1" applyAlignment="1">
      <alignment vertical="center"/>
    </xf>
    <xf numFmtId="0" fontId="5" fillId="0" borderId="2" xfId="0" applyFont="1" applyBorder="1"/>
    <xf numFmtId="0" fontId="6" fillId="0" borderId="0" xfId="0" applyFont="1" applyBorder="1"/>
    <xf numFmtId="2" fontId="5" fillId="3" borderId="0" xfId="0" applyNumberFormat="1" applyFont="1" applyFill="1" applyBorder="1" applyAlignment="1">
      <alignment horizontal="right"/>
    </xf>
    <xf numFmtId="2" fontId="7" fillId="0" borderId="0" xfId="0" applyNumberFormat="1" applyFont="1" applyFill="1" applyBorder="1" applyAlignment="1">
      <alignment horizontal="right"/>
    </xf>
    <xf numFmtId="0" fontId="5" fillId="0" borderId="0" xfId="0" applyFont="1" applyProtection="1">
      <protection locked="0"/>
    </xf>
    <xf numFmtId="0" fontId="12" fillId="0" borderId="0" xfId="0" applyFont="1" applyAlignment="1" applyProtection="1">
      <alignment vertical="center"/>
      <protection locked="0"/>
    </xf>
    <xf numFmtId="0" fontId="12" fillId="0" borderId="0" xfId="0" applyFont="1" applyProtection="1">
      <protection locked="0"/>
    </xf>
    <xf numFmtId="9" fontId="5" fillId="0" borderId="0" xfId="1" applyFont="1" applyProtection="1">
      <protection locked="0"/>
    </xf>
    <xf numFmtId="7" fontId="5" fillId="3" borderId="0" xfId="0" applyNumberFormat="1" applyFont="1" applyFill="1" applyBorder="1" applyAlignment="1" applyProtection="1">
      <alignment horizontal="center"/>
      <protection locked="0"/>
    </xf>
    <xf numFmtId="9" fontId="5" fillId="0" borderId="0" xfId="0" applyNumberFormat="1" applyFont="1" applyProtection="1">
      <protection locked="0"/>
    </xf>
    <xf numFmtId="9" fontId="5" fillId="3" borderId="0" xfId="1" applyFont="1" applyFill="1" applyBorder="1" applyAlignment="1" applyProtection="1">
      <alignment horizontal="center"/>
      <protection locked="0"/>
    </xf>
    <xf numFmtId="0" fontId="5" fillId="0" borderId="0" xfId="0" quotePrefix="1" applyFont="1" applyProtection="1">
      <protection locked="0"/>
    </xf>
    <xf numFmtId="5" fontId="5" fillId="3" borderId="0" xfId="0" applyNumberFormat="1" applyFont="1" applyFill="1" applyBorder="1" applyAlignment="1" applyProtection="1">
      <alignment horizontal="center"/>
      <protection locked="0"/>
    </xf>
    <xf numFmtId="9" fontId="5" fillId="4" borderId="1" xfId="1" applyFont="1" applyFill="1" applyBorder="1" applyAlignment="1" applyProtection="1">
      <alignment horizontal="center"/>
      <protection locked="0"/>
    </xf>
    <xf numFmtId="0" fontId="5" fillId="0" borderId="0" xfId="0" applyFont="1" applyBorder="1" applyProtection="1">
      <protection locked="0"/>
    </xf>
    <xf numFmtId="1" fontId="5" fillId="0" borderId="0" xfId="0" applyNumberFormat="1" applyFont="1" applyProtection="1">
      <protection locked="0"/>
    </xf>
    <xf numFmtId="164" fontId="5" fillId="0" borderId="0" xfId="0" applyNumberFormat="1" applyFont="1" applyProtection="1">
      <protection locked="0"/>
    </xf>
    <xf numFmtId="0" fontId="5" fillId="0" borderId="2" xfId="0" applyFont="1" applyFill="1" applyBorder="1" applyProtection="1">
      <protection locked="0"/>
    </xf>
    <xf numFmtId="3" fontId="5" fillId="2" borderId="1" xfId="0" applyNumberFormat="1" applyFont="1" applyFill="1" applyBorder="1" applyAlignment="1" applyProtection="1">
      <alignment horizontal="center"/>
      <protection locked="0"/>
    </xf>
    <xf numFmtId="0" fontId="5" fillId="0" borderId="0" xfId="0" applyFont="1" applyFill="1" applyBorder="1" applyProtection="1">
      <protection locked="0"/>
    </xf>
    <xf numFmtId="1" fontId="5" fillId="2" borderId="1" xfId="0" applyNumberFormat="1" applyFont="1" applyFill="1" applyBorder="1" applyAlignment="1" applyProtection="1">
      <alignment horizontal="center"/>
      <protection locked="0"/>
    </xf>
    <xf numFmtId="7" fontId="5" fillId="5" borderId="1" xfId="0" applyNumberFormat="1" applyFont="1" applyFill="1" applyBorder="1" applyAlignment="1" applyProtection="1">
      <alignment horizontal="center"/>
      <protection locked="0"/>
    </xf>
    <xf numFmtId="1" fontId="5" fillId="0" borderId="1" xfId="0" applyNumberFormat="1" applyFont="1" applyFill="1" applyBorder="1" applyAlignment="1" applyProtection="1">
      <alignment horizontal="center"/>
      <protection locked="0"/>
    </xf>
    <xf numFmtId="2" fontId="5" fillId="3" borderId="1" xfId="0" applyNumberFormat="1" applyFont="1" applyFill="1" applyBorder="1" applyAlignment="1" applyProtection="1">
      <alignment horizontal="center"/>
      <protection locked="0"/>
    </xf>
    <xf numFmtId="9" fontId="5" fillId="5" borderId="1" xfId="1" applyFont="1" applyFill="1" applyBorder="1" applyAlignment="1" applyProtection="1">
      <alignment horizontal="center"/>
      <protection locked="0"/>
    </xf>
    <xf numFmtId="5" fontId="5" fillId="5" borderId="1" xfId="0" applyNumberFormat="1" applyFont="1" applyFill="1" applyBorder="1" applyAlignment="1" applyProtection="1">
      <alignment horizontal="center"/>
      <protection locked="0"/>
    </xf>
    <xf numFmtId="1" fontId="5" fillId="5" borderId="1" xfId="0" applyNumberFormat="1" applyFont="1" applyFill="1" applyBorder="1" applyAlignment="1" applyProtection="1">
      <alignment horizontal="left"/>
      <protection locked="0"/>
    </xf>
    <xf numFmtId="41" fontId="5" fillId="3" borderId="0" xfId="0" applyNumberFormat="1" applyFont="1" applyFill="1" applyBorder="1" applyAlignment="1" applyProtection="1">
      <alignment horizontal="center"/>
      <protection locked="0"/>
    </xf>
    <xf numFmtId="0" fontId="5" fillId="5" borderId="1" xfId="0" applyFont="1" applyFill="1" applyBorder="1" applyProtection="1">
      <protection locked="0"/>
    </xf>
    <xf numFmtId="5" fontId="2" fillId="3" borderId="0" xfId="0" applyNumberFormat="1" applyFont="1" applyFill="1" applyBorder="1" applyAlignment="1" applyProtection="1">
      <alignment horizontal="center"/>
      <protection locked="0"/>
    </xf>
    <xf numFmtId="2" fontId="5" fillId="3" borderId="0" xfId="0" applyNumberFormat="1" applyFont="1" applyFill="1" applyBorder="1" applyAlignment="1" applyProtection="1">
      <alignment horizontal="right"/>
      <protection locked="0"/>
    </xf>
    <xf numFmtId="164" fontId="5" fillId="5" borderId="1" xfId="0" applyNumberFormat="1" applyFont="1" applyFill="1" applyBorder="1" applyAlignment="1" applyProtection="1">
      <alignment horizontal="center"/>
      <protection locked="0"/>
    </xf>
    <xf numFmtId="3" fontId="5" fillId="3" borderId="0" xfId="0" applyNumberFormat="1" applyFont="1" applyFill="1" applyBorder="1" applyAlignment="1" applyProtection="1">
      <alignment horizontal="center"/>
      <protection locked="0"/>
    </xf>
    <xf numFmtId="39" fontId="5" fillId="3" borderId="0" xfId="0" applyNumberFormat="1" applyFont="1" applyFill="1" applyBorder="1" applyAlignment="1" applyProtection="1">
      <alignment horizontal="center"/>
      <protection locked="0"/>
    </xf>
    <xf numFmtId="10" fontId="6" fillId="3" borderId="0" xfId="1" applyNumberFormat="1" applyFont="1" applyFill="1" applyBorder="1" applyProtection="1">
      <protection locked="0"/>
    </xf>
    <xf numFmtId="0" fontId="5" fillId="3" borderId="0" xfId="0" applyFont="1" applyFill="1" applyBorder="1" applyAlignment="1" applyProtection="1">
      <alignment horizontal="center"/>
      <protection locked="0"/>
    </xf>
    <xf numFmtId="0" fontId="5" fillId="3" borderId="0" xfId="0" applyFont="1" applyFill="1" applyBorder="1" applyProtection="1">
      <protection locked="0"/>
    </xf>
    <xf numFmtId="7" fontId="2" fillId="3" borderId="0" xfId="0" applyNumberFormat="1" applyFont="1" applyFill="1" applyBorder="1" applyAlignment="1" applyProtection="1">
      <alignment horizontal="center"/>
      <protection locked="0"/>
    </xf>
    <xf numFmtId="0" fontId="2" fillId="0" borderId="2" xfId="0" applyFont="1" applyFill="1" applyBorder="1" applyAlignment="1">
      <alignment wrapText="1"/>
    </xf>
    <xf numFmtId="0" fontId="0" fillId="0" borderId="2" xfId="0" applyBorder="1" applyAlignment="1">
      <alignment wrapText="1"/>
    </xf>
    <xf numFmtId="0" fontId="5" fillId="0" borderId="2"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6" fillId="3" borderId="0" xfId="0" applyFont="1" applyFill="1" applyProtection="1">
      <protection locked="0"/>
    </xf>
    <xf numFmtId="0" fontId="5" fillId="0" borderId="0" xfId="0" applyFont="1" applyAlignment="1" applyProtection="1">
      <alignment horizontal="right"/>
    </xf>
    <xf numFmtId="0" fontId="5" fillId="0" borderId="0" xfId="0" applyFont="1" applyFill="1" applyBorder="1" applyProtection="1"/>
    <xf numFmtId="0" fontId="5" fillId="0" borderId="0" xfId="0" applyFont="1" applyProtection="1"/>
  </cellXfs>
  <cellStyles count="2">
    <cellStyle name="Normal" xfId="0" builtinId="0"/>
    <cellStyle name="Percent" xfId="1" builtinId="5"/>
  </cellStyles>
  <dxfs count="0"/>
  <tableStyles count="0" defaultTableStyle="TableStyleMedium9" defaultPivotStyle="PivotStyleLight16"/>
  <colors>
    <mruColors>
      <color rgb="FF33CCFF"/>
      <color rgb="FF66CC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http://www.larsonallen.com/images/CliftonLarsonAllen.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6</xdr:row>
      <xdr:rowOff>38100</xdr:rowOff>
    </xdr:from>
    <xdr:to>
      <xdr:col>2</xdr:col>
      <xdr:colOff>609600</xdr:colOff>
      <xdr:row>8</xdr:row>
      <xdr:rowOff>114300</xdr:rowOff>
    </xdr:to>
    <xdr:pic>
      <xdr:nvPicPr>
        <xdr:cNvPr id="2" name="Picture 1" descr="CliftonLarsonAllen"/>
        <xdr:cNvPicPr/>
      </xdr:nvPicPr>
      <xdr:blipFill>
        <a:blip xmlns:r="http://schemas.openxmlformats.org/officeDocument/2006/relationships" r:link="rId1" cstate="print"/>
        <a:srcRect/>
        <a:stretch>
          <a:fillRect/>
        </a:stretch>
      </xdr:blipFill>
      <xdr:spPr bwMode="auto">
        <a:xfrm>
          <a:off x="419100" y="1057275"/>
          <a:ext cx="1695450" cy="409575"/>
        </a:xfrm>
        <a:prstGeom prst="rect">
          <a:avLst/>
        </a:prstGeom>
        <a:noFill/>
        <a:ln w="9525">
          <a:noFill/>
          <a:miter lim="800000"/>
          <a:headEnd/>
          <a:tailEnd/>
        </a:ln>
      </xdr:spPr>
    </xdr:pic>
    <xdr:clientData/>
  </xdr:twoCellAnchor>
  <xdr:twoCellAnchor editAs="oneCell">
    <xdr:from>
      <xdr:col>4</xdr:col>
      <xdr:colOff>295275</xdr:colOff>
      <xdr:row>2</xdr:row>
      <xdr:rowOff>47625</xdr:rowOff>
    </xdr:from>
    <xdr:to>
      <xdr:col>4</xdr:col>
      <xdr:colOff>1162050</xdr:colOff>
      <xdr:row>6</xdr:row>
      <xdr:rowOff>76200</xdr:rowOff>
    </xdr:to>
    <xdr:pic>
      <xdr:nvPicPr>
        <xdr:cNvPr id="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677525" y="2409825"/>
          <a:ext cx="1619250" cy="714375"/>
        </a:xfrm>
        <a:prstGeom prst="rect">
          <a:avLst/>
        </a:prstGeom>
        <a:noFill/>
      </xdr:spPr>
    </xdr:pic>
    <xdr:clientData/>
  </xdr:twoCellAnchor>
  <xdr:twoCellAnchor>
    <xdr:from>
      <xdr:col>3</xdr:col>
      <xdr:colOff>57150</xdr:colOff>
      <xdr:row>2</xdr:row>
      <xdr:rowOff>123825</xdr:rowOff>
    </xdr:from>
    <xdr:to>
      <xdr:col>3</xdr:col>
      <xdr:colOff>990600</xdr:colOff>
      <xdr:row>4</xdr:row>
      <xdr:rowOff>95250</xdr:rowOff>
    </xdr:to>
    <xdr:sp macro="" textlink="">
      <xdr:nvSpPr>
        <xdr:cNvPr id="4" name="TextBox 3"/>
        <xdr:cNvSpPr txBox="1"/>
      </xdr:nvSpPr>
      <xdr:spPr>
        <a:xfrm>
          <a:off x="9077325" y="2486025"/>
          <a:ext cx="933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Default</a:t>
          </a:r>
        </a:p>
      </xdr:txBody>
    </xdr:sp>
    <xdr:clientData/>
  </xdr:twoCellAnchor>
  <xdr:twoCellAnchor>
    <xdr:from>
      <xdr:col>3</xdr:col>
      <xdr:colOff>38099</xdr:colOff>
      <xdr:row>4</xdr:row>
      <xdr:rowOff>19050</xdr:rowOff>
    </xdr:from>
    <xdr:to>
      <xdr:col>3</xdr:col>
      <xdr:colOff>1190624</xdr:colOff>
      <xdr:row>5</xdr:row>
      <xdr:rowOff>152400</xdr:rowOff>
    </xdr:to>
    <xdr:sp macro="" textlink="">
      <xdr:nvSpPr>
        <xdr:cNvPr id="5" name="TextBox 4"/>
        <xdr:cNvSpPr txBox="1"/>
      </xdr:nvSpPr>
      <xdr:spPr>
        <a:xfrm>
          <a:off x="9058274" y="2714625"/>
          <a:ext cx="1152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Manual</a:t>
          </a:r>
          <a:r>
            <a:rPr lang="en-US" sz="1100" baseline="0"/>
            <a:t> Enter</a:t>
          </a:r>
          <a:endParaRPr lang="en-US" sz="1100"/>
        </a:p>
      </xdr:txBody>
    </xdr:sp>
    <xdr:clientData/>
  </xdr:twoCellAnchor>
  <xdr:twoCellAnchor>
    <xdr:from>
      <xdr:col>3</xdr:col>
      <xdr:colOff>790578</xdr:colOff>
      <xdr:row>3</xdr:row>
      <xdr:rowOff>76203</xdr:rowOff>
    </xdr:from>
    <xdr:to>
      <xdr:col>4</xdr:col>
      <xdr:colOff>371476</xdr:colOff>
      <xdr:row>5</xdr:row>
      <xdr:rowOff>1</xdr:rowOff>
    </xdr:to>
    <xdr:cxnSp macro="">
      <xdr:nvCxnSpPr>
        <xdr:cNvPr id="6" name="Straight Arrow Connector 5"/>
        <xdr:cNvCxnSpPr/>
      </xdr:nvCxnSpPr>
      <xdr:spPr>
        <a:xfrm rot="10800000">
          <a:off x="9810753" y="2609853"/>
          <a:ext cx="942973" cy="257173"/>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1047750</xdr:colOff>
      <xdr:row>5</xdr:row>
      <xdr:rowOff>0</xdr:rowOff>
    </xdr:from>
    <xdr:to>
      <xdr:col>4</xdr:col>
      <xdr:colOff>390525</xdr:colOff>
      <xdr:row>5</xdr:row>
      <xdr:rowOff>95250</xdr:rowOff>
    </xdr:to>
    <xdr:cxnSp macro="">
      <xdr:nvCxnSpPr>
        <xdr:cNvPr id="7" name="Straight Arrow Connector 6"/>
        <xdr:cNvCxnSpPr/>
      </xdr:nvCxnSpPr>
      <xdr:spPr>
        <a:xfrm rot="10800000">
          <a:off x="10067925" y="2867025"/>
          <a:ext cx="704850" cy="952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830511</xdr:colOff>
      <xdr:row>17</xdr:row>
      <xdr:rowOff>36998</xdr:rowOff>
    </xdr:from>
    <xdr:ext cx="362182" cy="709746"/>
    <xdr:sp macro="" textlink="">
      <xdr:nvSpPr>
        <xdr:cNvPr id="3" name="TextBox 2"/>
        <xdr:cNvSpPr txBox="1"/>
      </xdr:nvSpPr>
      <xdr:spPr>
        <a:xfrm rot="18823758">
          <a:off x="6270876" y="3124309"/>
          <a:ext cx="709746" cy="362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200">
            <a:latin typeface="Arial Black" pitchFamily="34" charset="0"/>
          </a:endParaRPr>
        </a:p>
      </xdr:txBody>
    </xdr:sp>
    <xdr:clientData/>
  </xdr:oneCellAnchor>
  <xdr:twoCellAnchor>
    <xdr:from>
      <xdr:col>4</xdr:col>
      <xdr:colOff>1023145</xdr:colOff>
      <xdr:row>53</xdr:row>
      <xdr:rowOff>12699</xdr:rowOff>
    </xdr:from>
    <xdr:to>
      <xdr:col>4</xdr:col>
      <xdr:colOff>1024733</xdr:colOff>
      <xdr:row>55</xdr:row>
      <xdr:rowOff>36512</xdr:rowOff>
    </xdr:to>
    <xdr:cxnSp macro="">
      <xdr:nvCxnSpPr>
        <xdr:cNvPr id="9" name="Straight Arrow Connector 8" descr="Cell C56 calculates the total number of crashes that could potnetially be mitigated by implementing your customized NAFMP.&#10;&#10;This figure is based on the number of crashes where fatigue may be a factor calculated in cell E53 and the efficacy rating shown in cell E56.&#10;" title="Components of Cell C56 Calculation"/>
        <xdr:cNvCxnSpPr/>
      </xdr:nvCxnSpPr>
      <xdr:spPr>
        <a:xfrm rot="5400000">
          <a:off x="7727157" y="7917656"/>
          <a:ext cx="333375" cy="1588"/>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3</xdr:col>
      <xdr:colOff>3</xdr:colOff>
      <xdr:row>55</xdr:row>
      <xdr:rowOff>67235</xdr:rowOff>
    </xdr:from>
    <xdr:to>
      <xdr:col>4</xdr:col>
      <xdr:colOff>739588</xdr:colOff>
      <xdr:row>55</xdr:row>
      <xdr:rowOff>83343</xdr:rowOff>
    </xdr:to>
    <xdr:cxnSp macro="">
      <xdr:nvCxnSpPr>
        <xdr:cNvPr id="14" name="Straight Arrow Connector 13" descr="Cell C56 calculates the total number of crashes that could potnetially be mitigated by implementing your customized NAFMP.&#10;&#10;This figure is based on the number of crashes where fatigue may be a factor calculated in cell E53 and the efficacy rating shown in cell E56.&#10;" title="Components of Cell C56 Calculation"/>
        <xdr:cNvCxnSpPr/>
      </xdr:nvCxnSpPr>
      <xdr:spPr>
        <a:xfrm rot="10800000" flipV="1">
          <a:off x="6457953" y="8868335"/>
          <a:ext cx="1987360" cy="16108"/>
        </a:xfrm>
        <a:prstGeom prst="straightConnector1">
          <a:avLst/>
        </a:prstGeom>
        <a:ln w="31750">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showGridLines="0" workbookViewId="0"/>
  </sheetViews>
  <sheetFormatPr defaultRowHeight="12.75" x14ac:dyDescent="0.2"/>
  <cols>
    <col min="1" max="1" width="2.140625" customWidth="1"/>
    <col min="2" max="5" width="20.42578125" customWidth="1"/>
  </cols>
  <sheetData>
    <row r="1" spans="2:6" ht="13.5" thickBot="1" x14ac:dyDescent="0.25"/>
    <row r="2" spans="2:6" ht="13.5" thickBot="1" x14ac:dyDescent="0.25">
      <c r="B2" s="20" t="s">
        <v>27</v>
      </c>
      <c r="C2" s="23"/>
      <c r="D2" s="20" t="s">
        <v>79</v>
      </c>
      <c r="E2" s="22"/>
      <c r="F2" s="23"/>
    </row>
    <row r="3" spans="2:6" ht="13.5" thickBot="1" x14ac:dyDescent="0.25">
      <c r="B3" s="24"/>
      <c r="C3" s="2" t="s">
        <v>74</v>
      </c>
      <c r="D3" s="3"/>
      <c r="E3" s="21"/>
      <c r="F3" s="4"/>
    </row>
    <row r="4" spans="2:6" ht="13.5" thickBot="1" x14ac:dyDescent="0.25">
      <c r="B4" s="19"/>
      <c r="C4" s="2" t="s">
        <v>75</v>
      </c>
      <c r="D4" s="3"/>
      <c r="E4" s="21"/>
      <c r="F4" s="4"/>
    </row>
    <row r="5" spans="2:6" ht="13.5" thickBot="1" x14ac:dyDescent="0.25">
      <c r="B5" s="70"/>
      <c r="C5" s="2" t="s">
        <v>114</v>
      </c>
      <c r="D5" s="3"/>
      <c r="E5" s="21"/>
      <c r="F5" s="4"/>
    </row>
    <row r="6" spans="2:6" x14ac:dyDescent="0.2">
      <c r="B6" s="8"/>
      <c r="C6" s="2" t="s">
        <v>98</v>
      </c>
      <c r="D6" s="3"/>
      <c r="E6" s="21"/>
      <c r="F6" s="4"/>
    </row>
    <row r="7" spans="2:6" x14ac:dyDescent="0.2">
      <c r="D7" s="3"/>
      <c r="E7" s="21"/>
      <c r="F7" s="4"/>
    </row>
    <row r="8" spans="2:6" ht="13.5" thickBot="1" x14ac:dyDescent="0.25">
      <c r="B8" s="2"/>
      <c r="C8" s="2"/>
      <c r="D8" s="5"/>
      <c r="E8" s="6"/>
      <c r="F8" s="7"/>
    </row>
  </sheetData>
  <sheetProtection password="D8D4"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75"/>
  <sheetViews>
    <sheetView showGridLines="0" tabSelected="1" topLeftCell="A31" zoomScaleNormal="100" workbookViewId="0">
      <selection activeCell="C60" sqref="C60"/>
    </sheetView>
  </sheetViews>
  <sheetFormatPr defaultRowHeight="12" x14ac:dyDescent="0.2"/>
  <cols>
    <col min="1" max="1" width="0.7109375" style="46" customWidth="1"/>
    <col min="2" max="2" width="78.7109375" style="46" customWidth="1"/>
    <col min="3" max="3" width="17.42578125" style="46" customWidth="1"/>
    <col min="4" max="4" width="18.7109375" style="46" customWidth="1"/>
    <col min="5" max="5" width="17.42578125" style="46" customWidth="1"/>
    <col min="6" max="6" width="31.85546875" style="46" customWidth="1"/>
    <col min="7" max="7" width="16" style="46" bestFit="1" customWidth="1"/>
    <col min="8" max="8" width="2.28515625" style="46" customWidth="1"/>
    <col min="9" max="11" width="9.140625" style="46"/>
    <col min="12" max="17" width="9.140625" style="46" hidden="1" customWidth="1"/>
    <col min="18" max="18" width="16.85546875" style="46" hidden="1" customWidth="1"/>
    <col min="19" max="35" width="9.140625" style="46" hidden="1" customWidth="1"/>
    <col min="36" max="39" width="9.140625" style="46" customWidth="1"/>
    <col min="40" max="16384" width="9.140625" style="46"/>
  </cols>
  <sheetData>
    <row r="1" spans="2:36" ht="7.5" customHeight="1" thickBot="1" x14ac:dyDescent="0.25">
      <c r="L1" s="96"/>
      <c r="M1" s="96"/>
      <c r="N1" s="96"/>
      <c r="O1" s="96"/>
      <c r="P1" s="96"/>
      <c r="Q1" s="96"/>
      <c r="R1" s="96"/>
      <c r="S1" s="96"/>
      <c r="T1" s="96"/>
      <c r="U1" s="96"/>
      <c r="V1" s="96"/>
      <c r="W1" s="96"/>
      <c r="X1" s="96"/>
      <c r="Y1" s="96"/>
      <c r="Z1" s="96"/>
      <c r="AA1" s="96"/>
      <c r="AB1" s="96"/>
      <c r="AC1" s="96"/>
      <c r="AD1" s="96"/>
      <c r="AE1" s="96"/>
      <c r="AF1" s="96"/>
      <c r="AG1" s="96"/>
      <c r="AH1" s="96"/>
      <c r="AI1" s="96"/>
      <c r="AJ1" s="96"/>
    </row>
    <row r="2" spans="2:36" s="91" customFormat="1" ht="32.25" customHeight="1" thickBot="1" x14ac:dyDescent="0.25">
      <c r="B2" s="88" t="s">
        <v>130</v>
      </c>
      <c r="C2" s="89"/>
      <c r="D2" s="89"/>
      <c r="E2" s="89"/>
      <c r="F2" s="89"/>
      <c r="G2" s="89"/>
      <c r="H2" s="90"/>
      <c r="L2" s="97"/>
      <c r="M2" s="97"/>
      <c r="N2" s="97"/>
      <c r="O2" s="97"/>
      <c r="P2" s="97"/>
      <c r="Q2" s="97"/>
      <c r="R2" s="97"/>
      <c r="S2" s="97"/>
      <c r="T2" s="97"/>
      <c r="U2" s="97"/>
      <c r="V2" s="97"/>
      <c r="W2" s="97"/>
      <c r="X2" s="97"/>
      <c r="Y2" s="97"/>
      <c r="Z2" s="97"/>
      <c r="AA2" s="97"/>
      <c r="AB2" s="97"/>
      <c r="AC2" s="97"/>
      <c r="AD2" s="97"/>
      <c r="AE2" s="97"/>
      <c r="AF2" s="97"/>
      <c r="AG2" s="97"/>
      <c r="AH2" s="97"/>
      <c r="AI2" s="97"/>
      <c r="AJ2" s="97"/>
    </row>
    <row r="3" spans="2:36" s="81" customFormat="1" ht="15.75" thickBot="1" x14ac:dyDescent="0.3">
      <c r="B3" s="78" t="s">
        <v>28</v>
      </c>
      <c r="C3" s="79"/>
      <c r="D3" s="79"/>
      <c r="E3" s="79"/>
      <c r="F3" s="79"/>
      <c r="G3" s="79"/>
      <c r="H3" s="80"/>
      <c r="L3" s="98"/>
      <c r="M3" s="98"/>
      <c r="N3" s="98"/>
      <c r="O3" s="98"/>
      <c r="P3" s="98"/>
      <c r="Q3" s="98"/>
      <c r="R3" s="98"/>
      <c r="S3" s="98"/>
      <c r="T3" s="98"/>
      <c r="U3" s="98"/>
      <c r="V3" s="98"/>
      <c r="W3" s="98"/>
      <c r="X3" s="98"/>
      <c r="Y3" s="98"/>
      <c r="Z3" s="98"/>
      <c r="AA3" s="98"/>
      <c r="AB3" s="98"/>
      <c r="AC3" s="98"/>
      <c r="AD3" s="98"/>
      <c r="AE3" s="98"/>
      <c r="AF3" s="98"/>
      <c r="AG3" s="98"/>
      <c r="AH3" s="98"/>
      <c r="AI3" s="98"/>
      <c r="AJ3" s="98"/>
    </row>
    <row r="4" spans="2:36" ht="12.75" thickBot="1" x14ac:dyDescent="0.25">
      <c r="B4" s="48"/>
      <c r="C4" s="49"/>
      <c r="D4" s="49"/>
      <c r="E4" s="49"/>
      <c r="F4" s="49"/>
      <c r="G4" s="49"/>
      <c r="H4" s="50"/>
      <c r="L4" s="96"/>
      <c r="M4" s="96"/>
      <c r="N4" s="96"/>
      <c r="O4" s="96"/>
      <c r="P4" s="96"/>
      <c r="Q4" s="96"/>
      <c r="R4" s="96"/>
      <c r="S4" s="96"/>
      <c r="T4" s="96"/>
      <c r="U4" s="96"/>
      <c r="V4" s="96"/>
      <c r="W4" s="96"/>
      <c r="X4" s="96"/>
      <c r="Y4" s="96"/>
      <c r="Z4" s="96"/>
      <c r="AA4" s="96"/>
      <c r="AB4" s="96"/>
      <c r="AC4" s="96"/>
      <c r="AD4" s="96"/>
      <c r="AE4" s="96"/>
      <c r="AF4" s="96"/>
      <c r="AG4" s="96"/>
      <c r="AH4" s="96"/>
      <c r="AI4" s="96"/>
      <c r="AJ4" s="96"/>
    </row>
    <row r="5" spans="2:36" ht="12.75" thickBot="1" x14ac:dyDescent="0.25">
      <c r="B5" s="51" t="s">
        <v>117</v>
      </c>
      <c r="C5" s="114" t="s">
        <v>9</v>
      </c>
      <c r="D5" s="49"/>
      <c r="E5" s="49"/>
      <c r="F5" s="49"/>
      <c r="G5" s="49"/>
      <c r="H5" s="50"/>
      <c r="L5" s="96" t="s">
        <v>9</v>
      </c>
      <c r="M5" s="96" t="s">
        <v>31</v>
      </c>
      <c r="N5" s="96" t="s">
        <v>5</v>
      </c>
      <c r="O5" s="99">
        <v>0</v>
      </c>
      <c r="P5" s="96" t="s">
        <v>128</v>
      </c>
      <c r="Q5" s="96">
        <v>500</v>
      </c>
      <c r="R5" s="96"/>
      <c r="S5" s="96" t="str">
        <f>L5</f>
        <v>U.S.</v>
      </c>
      <c r="T5" s="96" t="str">
        <f>L6</f>
        <v>Canada</v>
      </c>
      <c r="U5" s="96" t="s">
        <v>33</v>
      </c>
      <c r="V5" s="96"/>
      <c r="W5" s="96" t="str">
        <f>B8</f>
        <v>Executive/Manager</v>
      </c>
      <c r="X5" s="96" t="str">
        <f>B9</f>
        <v>Driver</v>
      </c>
      <c r="Y5" s="96" t="str">
        <f>B10</f>
        <v>Trainer</v>
      </c>
      <c r="Z5" s="96" t="str">
        <f>B11</f>
        <v>Dispatcher</v>
      </c>
      <c r="AA5" s="96" t="str">
        <f>WP!A83</f>
        <v>Other</v>
      </c>
      <c r="AB5" s="96"/>
      <c r="AC5" s="96"/>
      <c r="AD5" s="96"/>
      <c r="AE5" s="96"/>
      <c r="AF5" s="96"/>
      <c r="AG5" s="96"/>
      <c r="AH5" s="96"/>
      <c r="AI5" s="96"/>
      <c r="AJ5" s="96"/>
    </row>
    <row r="6" spans="2:36" ht="12.75" thickBot="1" x14ac:dyDescent="0.25">
      <c r="B6" s="48"/>
      <c r="C6" s="49"/>
      <c r="D6" s="49"/>
      <c r="E6" s="49"/>
      <c r="F6" s="47" t="s">
        <v>88</v>
      </c>
      <c r="G6" s="53"/>
      <c r="H6" s="50"/>
      <c r="L6" s="96" t="s">
        <v>73</v>
      </c>
      <c r="M6" s="96" t="s">
        <v>0</v>
      </c>
      <c r="N6" s="96" t="s">
        <v>6</v>
      </c>
      <c r="O6" s="99">
        <v>0.28100000000000003</v>
      </c>
      <c r="P6" s="96" t="s">
        <v>129</v>
      </c>
      <c r="Q6" s="96">
        <v>1500</v>
      </c>
      <c r="R6" s="96" t="str">
        <f>M5</f>
        <v>Executive/Manager</v>
      </c>
      <c r="S6" s="96">
        <v>36.15</v>
      </c>
      <c r="T6" s="96">
        <v>23.78</v>
      </c>
      <c r="U6" s="96">
        <v>9.25</v>
      </c>
      <c r="V6" s="96"/>
      <c r="W6" s="100">
        <f>SUMPRODUCT(($R$6:$R$10=W5)*($S$5:$T$5=$C$5),($S$6:$T$10))</f>
        <v>36.15</v>
      </c>
      <c r="X6" s="100">
        <f>SUMPRODUCT(($R$6:$R$10=X5)*($S$5:$T$5=$C$5),($S$6:$T$10))</f>
        <v>18.989999999999998</v>
      </c>
      <c r="Y6" s="100">
        <f>SUMPRODUCT(($R$6:$R$10=Y5)*($S$5:$T$5=$C$5),($S$6:$T$10))</f>
        <v>24.48</v>
      </c>
      <c r="Z6" s="100">
        <f>SUMPRODUCT(($R$6:$R$10=Z5)*($S$5:$T$5=$C$5),($S$6:$T$10))</f>
        <v>18.28</v>
      </c>
      <c r="AA6" s="100">
        <f>SUMPRODUCT(($R$6:$R$10=AA5)*($S$5:$T$5=$C$5),($S$6:$T$10))</f>
        <v>0</v>
      </c>
      <c r="AB6" s="99"/>
      <c r="AC6" s="96" t="s">
        <v>5</v>
      </c>
      <c r="AD6" s="101">
        <f>O6</f>
        <v>0.28100000000000003</v>
      </c>
      <c r="AE6" s="96" t="str">
        <f>P5</f>
        <v>Ambulatory (Portable Monitoring)</v>
      </c>
      <c r="AF6" s="96" t="s">
        <v>5</v>
      </c>
      <c r="AG6" s="101">
        <f>O9</f>
        <v>0.105</v>
      </c>
      <c r="AH6" s="96" t="str">
        <f>P11</f>
        <v>Continuous Positive Airway Pressure (CPAP)</v>
      </c>
      <c r="AI6" s="96"/>
      <c r="AJ6" s="96"/>
    </row>
    <row r="7" spans="2:36" ht="12.75" thickBot="1" x14ac:dyDescent="0.25">
      <c r="B7" s="51" t="s">
        <v>66</v>
      </c>
      <c r="C7" s="54" t="s">
        <v>3</v>
      </c>
      <c r="D7" s="67" t="s">
        <v>4</v>
      </c>
      <c r="E7" s="54"/>
      <c r="F7" s="54" t="s">
        <v>55</v>
      </c>
      <c r="G7" s="54" t="s">
        <v>99</v>
      </c>
      <c r="H7" s="50"/>
      <c r="L7" s="96"/>
      <c r="M7" s="96" t="s">
        <v>30</v>
      </c>
      <c r="N7" s="96"/>
      <c r="O7" s="99"/>
      <c r="P7" s="96" t="s">
        <v>105</v>
      </c>
      <c r="Q7" s="96">
        <v>0</v>
      </c>
      <c r="R7" s="96" t="str">
        <f t="shared" ref="R7:R10" si="0">M6</f>
        <v>Driver</v>
      </c>
      <c r="S7" s="96">
        <v>18.989999999999998</v>
      </c>
      <c r="T7" s="96">
        <v>16.91</v>
      </c>
      <c r="U7" s="96">
        <v>4.25</v>
      </c>
      <c r="V7" s="96"/>
      <c r="W7" s="96"/>
      <c r="X7" s="96"/>
      <c r="Y7" s="96"/>
      <c r="Z7" s="96"/>
      <c r="AA7" s="96"/>
      <c r="AB7" s="99"/>
      <c r="AC7" s="96" t="s">
        <v>6</v>
      </c>
      <c r="AD7" s="99">
        <v>0</v>
      </c>
      <c r="AE7" s="96" t="str">
        <f>P7</f>
        <v>No Sleep Apnea Screening</v>
      </c>
      <c r="AF7" s="96" t="s">
        <v>6</v>
      </c>
      <c r="AG7" s="96">
        <f>AD7</f>
        <v>0</v>
      </c>
      <c r="AH7" s="96" t="str">
        <f>P13</f>
        <v>No Sleep Apnea Treatment</v>
      </c>
      <c r="AI7" s="96"/>
      <c r="AJ7" s="96"/>
    </row>
    <row r="8" spans="2:36" ht="12.75" thickBot="1" x14ac:dyDescent="0.25">
      <c r="B8" s="55" t="s">
        <v>31</v>
      </c>
      <c r="C8" s="112"/>
      <c r="D8" s="113">
        <f>W6</f>
        <v>36.15</v>
      </c>
      <c r="E8" s="57"/>
      <c r="F8" s="114" t="s">
        <v>6</v>
      </c>
      <c r="G8" s="115">
        <f>VLOOKUP(B8,$R$6:$U$10,4,FALSE)</f>
        <v>9.25</v>
      </c>
      <c r="H8" s="50"/>
      <c r="L8" s="96"/>
      <c r="M8" s="96" t="s">
        <v>1</v>
      </c>
      <c r="N8" s="96"/>
      <c r="O8" s="99">
        <v>0</v>
      </c>
      <c r="P8" s="96"/>
      <c r="Q8" s="96"/>
      <c r="R8" s="96" t="str">
        <f t="shared" si="0"/>
        <v>Trainer</v>
      </c>
      <c r="S8" s="96">
        <v>24.48</v>
      </c>
      <c r="T8" s="96">
        <v>21.35</v>
      </c>
      <c r="U8" s="96">
        <v>7.75</v>
      </c>
      <c r="V8" s="96"/>
      <c r="W8" s="96"/>
      <c r="X8" s="96"/>
      <c r="Y8" s="96"/>
      <c r="Z8" s="96"/>
      <c r="AA8" s="96"/>
      <c r="AB8" s="99"/>
      <c r="AC8" s="96"/>
      <c r="AD8" s="96"/>
      <c r="AE8" s="96"/>
      <c r="AF8" s="96"/>
      <c r="AG8" s="96"/>
      <c r="AH8" s="96"/>
      <c r="AI8" s="96"/>
      <c r="AJ8" s="96"/>
    </row>
    <row r="9" spans="2:36" ht="12.75" thickBot="1" x14ac:dyDescent="0.25">
      <c r="B9" s="55" t="s">
        <v>0</v>
      </c>
      <c r="C9" s="112"/>
      <c r="D9" s="113">
        <f>X6</f>
        <v>18.989999999999998</v>
      </c>
      <c r="E9" s="57"/>
      <c r="F9" s="114" t="s">
        <v>6</v>
      </c>
      <c r="G9" s="115">
        <f>VLOOKUP(B9,$R$6:$U$10,4,FALSE)</f>
        <v>4.25</v>
      </c>
      <c r="H9" s="50"/>
      <c r="L9" s="96"/>
      <c r="M9" s="96" t="s">
        <v>2</v>
      </c>
      <c r="N9" s="96"/>
      <c r="O9" s="99">
        <v>0.105</v>
      </c>
      <c r="P9" s="96"/>
      <c r="Q9" s="96"/>
      <c r="R9" s="96" t="str">
        <f t="shared" si="0"/>
        <v>Dispatcher</v>
      </c>
      <c r="S9" s="96">
        <v>18.28</v>
      </c>
      <c r="T9" s="96">
        <v>16.91</v>
      </c>
      <c r="U9" s="96">
        <v>1</v>
      </c>
      <c r="V9" s="96"/>
      <c r="W9" s="96"/>
      <c r="X9" s="96"/>
      <c r="Y9" s="96"/>
      <c r="Z9" s="96"/>
      <c r="AA9" s="96"/>
      <c r="AB9" s="99"/>
      <c r="AC9" s="96"/>
      <c r="AD9" s="102">
        <f>VLOOKUP($C14,$AC$6:$AG$7,2,FALSE)</f>
        <v>0</v>
      </c>
      <c r="AE9" s="102" t="str">
        <f>VLOOKUP($C14,$AC$6:$AG$7,3,FALSE)</f>
        <v>No Sleep Apnea Screening</v>
      </c>
      <c r="AF9" s="102" t="str">
        <f>VLOOKUP($C14,$AC$6:$AG$7,4,FALSE)</f>
        <v>No</v>
      </c>
      <c r="AG9" s="102">
        <f>VLOOKUP($C23,$AC$6:$AH$7,5,FALSE)</f>
        <v>0</v>
      </c>
      <c r="AH9" s="102" t="str">
        <f>VLOOKUP($C23,$AC$6:$AH$7,6,FALSE)</f>
        <v>No Sleep Apnea Treatment</v>
      </c>
      <c r="AI9" s="96"/>
      <c r="AJ9" s="96"/>
    </row>
    <row r="10" spans="2:36" ht="12.75" thickBot="1" x14ac:dyDescent="0.25">
      <c r="B10" s="55" t="s">
        <v>30</v>
      </c>
      <c r="C10" s="112"/>
      <c r="D10" s="113">
        <f>Y6</f>
        <v>24.48</v>
      </c>
      <c r="E10" s="57"/>
      <c r="F10" s="114" t="s">
        <v>6</v>
      </c>
      <c r="G10" s="115">
        <f>VLOOKUP(B10,$R$6:$U$10,4,FALSE)</f>
        <v>7.75</v>
      </c>
      <c r="H10" s="50"/>
      <c r="L10" s="96"/>
      <c r="M10" s="96"/>
      <c r="N10" s="96"/>
      <c r="O10" s="99"/>
      <c r="P10" s="96"/>
      <c r="Q10" s="96"/>
      <c r="R10" s="96" t="str">
        <f t="shared" si="0"/>
        <v>Other</v>
      </c>
      <c r="S10" s="103"/>
      <c r="T10" s="103"/>
      <c r="U10" s="96">
        <v>1</v>
      </c>
      <c r="V10" s="96"/>
      <c r="W10" s="96" t="s">
        <v>77</v>
      </c>
      <c r="X10" s="96" t="s">
        <v>76</v>
      </c>
      <c r="Y10" s="96"/>
      <c r="Z10" s="96"/>
      <c r="AA10" s="96"/>
      <c r="AB10" s="99"/>
      <c r="AC10" s="96"/>
      <c r="AD10" s="96"/>
      <c r="AE10" s="96"/>
      <c r="AF10" s="96"/>
      <c r="AG10" s="96"/>
      <c r="AH10" s="96"/>
      <c r="AI10" s="96"/>
      <c r="AJ10" s="96"/>
    </row>
    <row r="11" spans="2:36" ht="12.75" thickBot="1" x14ac:dyDescent="0.25">
      <c r="B11" s="55" t="s">
        <v>1</v>
      </c>
      <c r="C11" s="112"/>
      <c r="D11" s="113">
        <f>Z6</f>
        <v>18.28</v>
      </c>
      <c r="E11" s="57"/>
      <c r="F11" s="114" t="s">
        <v>6</v>
      </c>
      <c r="G11" s="115">
        <f>VLOOKUP(B11,$R$6:$U$10,4,FALSE)</f>
        <v>1</v>
      </c>
      <c r="H11" s="50"/>
      <c r="L11" s="96"/>
      <c r="M11" s="96"/>
      <c r="N11" s="96"/>
      <c r="O11" s="99">
        <v>0.13</v>
      </c>
      <c r="P11" s="96" t="s">
        <v>65</v>
      </c>
      <c r="Q11" s="96">
        <v>2020</v>
      </c>
      <c r="R11" s="96"/>
      <c r="S11" s="96"/>
      <c r="T11" s="96"/>
      <c r="U11" s="96"/>
      <c r="V11" s="96"/>
      <c r="W11" s="104">
        <f>IFERROR(VLOOKUP(B19,$P$5:$Q$8,2,FALSE),"N/A")</f>
        <v>0</v>
      </c>
      <c r="X11" s="104">
        <f>VLOOKUP(B28,$P$11:$Q$14,2,FALSE)</f>
        <v>0</v>
      </c>
      <c r="Y11" s="96"/>
      <c r="Z11" s="96"/>
      <c r="AA11" s="96"/>
      <c r="AB11" s="99"/>
      <c r="AC11" s="96"/>
      <c r="AD11" s="96"/>
      <c r="AE11" s="96"/>
      <c r="AF11" s="96"/>
      <c r="AG11" s="96"/>
      <c r="AH11" s="96"/>
      <c r="AI11" s="96"/>
      <c r="AJ11" s="96"/>
    </row>
    <row r="12" spans="2:36" x14ac:dyDescent="0.2">
      <c r="B12" s="92"/>
      <c r="C12" s="58"/>
      <c r="D12" s="58"/>
      <c r="E12" s="58"/>
      <c r="F12" s="58"/>
      <c r="G12" s="58"/>
      <c r="H12" s="59"/>
      <c r="L12" s="96"/>
      <c r="M12" s="96"/>
      <c r="N12" s="96"/>
      <c r="O12" s="99"/>
      <c r="P12" s="96" t="s">
        <v>2</v>
      </c>
      <c r="Q12" s="96">
        <v>2020</v>
      </c>
      <c r="R12" s="96"/>
      <c r="S12" s="96"/>
      <c r="T12" s="96"/>
      <c r="U12" s="96"/>
      <c r="V12" s="96"/>
      <c r="W12" s="96"/>
      <c r="X12" s="96"/>
      <c r="Y12" s="96"/>
      <c r="Z12" s="96"/>
      <c r="AA12" s="96"/>
      <c r="AB12" s="99"/>
      <c r="AC12" s="96"/>
      <c r="AD12" s="96"/>
      <c r="AE12" s="96"/>
      <c r="AF12" s="96"/>
      <c r="AG12" s="96"/>
      <c r="AH12" s="96"/>
      <c r="AI12" s="96"/>
      <c r="AJ12" s="96"/>
    </row>
    <row r="13" spans="2:36" ht="12.75" thickBot="1" x14ac:dyDescent="0.25">
      <c r="B13" s="48"/>
      <c r="C13" s="49"/>
      <c r="D13" s="49"/>
      <c r="E13" s="49"/>
      <c r="F13" s="49"/>
      <c r="G13" s="49"/>
      <c r="H13" s="50"/>
      <c r="L13" s="96"/>
      <c r="M13" s="96"/>
      <c r="N13" s="96"/>
      <c r="O13" s="99">
        <v>1</v>
      </c>
      <c r="P13" s="96" t="s">
        <v>106</v>
      </c>
      <c r="Q13" s="96">
        <v>0</v>
      </c>
      <c r="R13" s="96"/>
      <c r="S13" s="96"/>
      <c r="T13" s="96"/>
      <c r="U13" s="96"/>
      <c r="V13" s="96"/>
      <c r="W13" s="96"/>
      <c r="X13" s="96"/>
      <c r="Y13" s="96"/>
      <c r="Z13" s="96"/>
      <c r="AA13" s="96"/>
      <c r="AB13" s="99"/>
      <c r="AC13" s="96"/>
      <c r="AD13" s="96"/>
      <c r="AE13" s="96"/>
      <c r="AF13" s="96"/>
      <c r="AG13" s="96"/>
      <c r="AH13" s="96"/>
      <c r="AI13" s="96"/>
      <c r="AJ13" s="96"/>
    </row>
    <row r="14" spans="2:36" ht="12.75" thickBot="1" x14ac:dyDescent="0.25">
      <c r="B14" s="51" t="s">
        <v>115</v>
      </c>
      <c r="C14" s="114" t="s">
        <v>6</v>
      </c>
      <c r="D14" s="49"/>
      <c r="E14" s="49"/>
      <c r="F14" s="93" t="s">
        <v>126</v>
      </c>
      <c r="G14" s="104" t="str">
        <f>TEXT(WP!G22,"$0,0")</f>
        <v>$00</v>
      </c>
      <c r="H14" s="50"/>
      <c r="L14" s="96"/>
      <c r="M14" s="96"/>
      <c r="N14" s="96"/>
      <c r="O14" s="99"/>
      <c r="P14" s="96"/>
      <c r="Q14" s="96"/>
      <c r="R14" s="96"/>
      <c r="S14" s="96"/>
      <c r="T14" s="96"/>
      <c r="U14" s="96"/>
      <c r="V14" s="96"/>
      <c r="W14" s="96"/>
      <c r="X14" s="96"/>
      <c r="Y14" s="96"/>
      <c r="Z14" s="96"/>
      <c r="AA14" s="96"/>
      <c r="AB14" s="99"/>
      <c r="AC14" s="96"/>
      <c r="AD14" s="96"/>
      <c r="AE14" s="96"/>
      <c r="AF14" s="96"/>
      <c r="AG14" s="96"/>
      <c r="AH14" s="96"/>
      <c r="AI14" s="96"/>
      <c r="AJ14" s="96"/>
    </row>
    <row r="15" spans="2:36" ht="12.75" thickBot="1" x14ac:dyDescent="0.25">
      <c r="B15" s="51"/>
      <c r="C15" s="49"/>
      <c r="D15" s="49"/>
      <c r="E15" s="58"/>
      <c r="F15" s="58"/>
      <c r="G15" s="58"/>
      <c r="H15" s="59"/>
      <c r="L15" s="96"/>
      <c r="M15" s="96"/>
      <c r="N15" s="96"/>
      <c r="O15" s="99"/>
      <c r="P15" s="96"/>
      <c r="Q15" s="96"/>
      <c r="R15" s="96"/>
      <c r="S15" s="96"/>
      <c r="T15" s="96"/>
      <c r="U15" s="96"/>
      <c r="V15" s="96"/>
      <c r="W15" s="96"/>
      <c r="X15" s="96"/>
      <c r="Y15" s="96"/>
      <c r="Z15" s="96"/>
      <c r="AA15" s="96"/>
      <c r="AB15" s="99"/>
      <c r="AC15" s="96"/>
      <c r="AD15" s="96"/>
      <c r="AE15" s="96"/>
      <c r="AF15" s="96"/>
      <c r="AG15" s="96"/>
      <c r="AH15" s="96"/>
      <c r="AI15" s="96"/>
      <c r="AJ15" s="96"/>
    </row>
    <row r="16" spans="2:36" ht="12.75" thickBot="1" x14ac:dyDescent="0.25">
      <c r="B16" s="51" t="s">
        <v>116</v>
      </c>
      <c r="C16" s="116">
        <f>AD9</f>
        <v>0</v>
      </c>
      <c r="D16" s="58"/>
      <c r="E16" s="58"/>
      <c r="F16" s="58"/>
      <c r="G16" s="58"/>
      <c r="H16" s="59"/>
      <c r="L16" s="96"/>
      <c r="M16" s="96"/>
      <c r="N16" s="96"/>
      <c r="O16" s="96"/>
      <c r="P16" s="96"/>
      <c r="Q16" s="96"/>
      <c r="R16" s="96"/>
      <c r="S16" s="96"/>
      <c r="T16" s="96" t="s">
        <v>104</v>
      </c>
      <c r="U16" s="96" t="str">
        <f>B32</f>
        <v>Driver-Based Fatigue Tools</v>
      </c>
      <c r="V16" s="96" t="str">
        <f>B35</f>
        <v>Vehicle-Based Fatigue Tools</v>
      </c>
      <c r="W16" s="96" t="str">
        <f>B38</f>
        <v>Fatigue-Related Scheduling Tools</v>
      </c>
      <c r="X16" s="96"/>
      <c r="Y16" s="96"/>
      <c r="Z16" s="96"/>
      <c r="AA16" s="96"/>
      <c r="AB16" s="96"/>
      <c r="AC16" s="96"/>
      <c r="AD16" s="96"/>
      <c r="AE16" s="96"/>
      <c r="AF16" s="96"/>
      <c r="AG16" s="96"/>
      <c r="AH16" s="96"/>
      <c r="AI16" s="96"/>
      <c r="AJ16" s="96"/>
    </row>
    <row r="17" spans="2:36" x14ac:dyDescent="0.2">
      <c r="B17" s="48"/>
      <c r="C17" s="58"/>
      <c r="D17" s="58"/>
      <c r="E17" s="58"/>
      <c r="F17" s="58"/>
      <c r="G17" s="58"/>
      <c r="H17" s="59"/>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row>
    <row r="18" spans="2:36" ht="12.75" thickBot="1" x14ac:dyDescent="0.25">
      <c r="B18" s="51" t="s">
        <v>121</v>
      </c>
      <c r="C18" s="61" t="s">
        <v>60</v>
      </c>
      <c r="D18" s="60"/>
      <c r="E18" s="58"/>
      <c r="F18" s="58"/>
      <c r="G18" s="58"/>
      <c r="H18" s="59"/>
      <c r="L18" s="96" t="s">
        <v>42</v>
      </c>
      <c r="M18" s="96">
        <v>1308</v>
      </c>
      <c r="N18" s="96" t="s">
        <v>144</v>
      </c>
      <c r="O18" s="96">
        <v>838</v>
      </c>
      <c r="P18" s="96" t="s">
        <v>131</v>
      </c>
      <c r="Q18" s="96">
        <v>7575</v>
      </c>
      <c r="R18" s="96"/>
      <c r="S18" s="96"/>
      <c r="T18" s="104">
        <f>VLOOKUP(B28,$P$11:$Q$13,2,FALSE)</f>
        <v>0</v>
      </c>
      <c r="U18" s="104">
        <f>VLOOKUP(B33,$L$18:$M$29,2,FALSE)</f>
        <v>0</v>
      </c>
      <c r="V18" s="104">
        <f>VLOOKUP(B36,$N$18:$O$29,2,FALSE)</f>
        <v>0</v>
      </c>
      <c r="W18" s="104">
        <f>VLOOKUP(B39,$P$18:$Q$22,2,FALSE)</f>
        <v>0</v>
      </c>
      <c r="X18" s="96"/>
      <c r="Y18" s="96"/>
      <c r="Z18" s="96"/>
      <c r="AA18" s="96"/>
      <c r="AB18" s="96"/>
      <c r="AC18" s="96"/>
      <c r="AD18" s="96"/>
      <c r="AE18" s="96"/>
      <c r="AF18" s="96"/>
      <c r="AG18" s="96"/>
      <c r="AH18" s="96"/>
      <c r="AI18" s="96"/>
      <c r="AJ18" s="96"/>
    </row>
    <row r="19" spans="2:36" ht="12.75" thickBot="1" x14ac:dyDescent="0.25">
      <c r="B19" s="118" t="s">
        <v>105</v>
      </c>
      <c r="C19" s="117">
        <f>W11</f>
        <v>0</v>
      </c>
      <c r="D19" s="54"/>
      <c r="E19" s="58"/>
      <c r="F19" s="58"/>
      <c r="G19" s="58"/>
      <c r="H19" s="59"/>
      <c r="L19" s="96" t="s">
        <v>43</v>
      </c>
      <c r="M19" s="96">
        <v>303</v>
      </c>
      <c r="N19" s="96" t="s">
        <v>48</v>
      </c>
      <c r="O19" s="96">
        <v>1010</v>
      </c>
      <c r="P19" s="96" t="s">
        <v>52</v>
      </c>
      <c r="Q19" s="96">
        <v>808</v>
      </c>
      <c r="R19" s="96"/>
      <c r="S19" s="96"/>
      <c r="T19" s="96"/>
      <c r="U19" s="96"/>
      <c r="V19" s="96"/>
      <c r="W19" s="96"/>
      <c r="X19" s="96"/>
      <c r="Y19" s="96"/>
      <c r="Z19" s="96"/>
      <c r="AA19" s="96"/>
      <c r="AB19" s="96"/>
      <c r="AC19" s="96"/>
      <c r="AD19" s="96"/>
      <c r="AE19" s="96"/>
      <c r="AF19" s="96"/>
      <c r="AG19" s="96"/>
      <c r="AH19" s="96"/>
      <c r="AI19" s="96"/>
      <c r="AJ19" s="96"/>
    </row>
    <row r="20" spans="2:36" x14ac:dyDescent="0.2">
      <c r="B20" s="51"/>
      <c r="C20" s="58"/>
      <c r="D20" s="54"/>
      <c r="E20" s="58"/>
      <c r="F20" s="58"/>
      <c r="G20" s="58"/>
      <c r="H20" s="59"/>
      <c r="L20" s="96" t="s">
        <v>44</v>
      </c>
      <c r="M20" s="96">
        <v>490</v>
      </c>
      <c r="N20" s="96" t="s">
        <v>49</v>
      </c>
      <c r="O20" s="96">
        <v>500</v>
      </c>
      <c r="P20" s="96" t="s">
        <v>53</v>
      </c>
      <c r="Q20" s="96">
        <v>404</v>
      </c>
      <c r="R20" s="96"/>
      <c r="S20" s="96"/>
      <c r="T20" s="96"/>
      <c r="U20" s="96"/>
      <c r="V20" s="96"/>
      <c r="W20" s="96"/>
      <c r="X20" s="96"/>
      <c r="Y20" s="96"/>
      <c r="Z20" s="96"/>
      <c r="AA20" s="96"/>
      <c r="AB20" s="96"/>
      <c r="AC20" s="96"/>
      <c r="AD20" s="96"/>
      <c r="AE20" s="96"/>
      <c r="AF20" s="96"/>
      <c r="AG20" s="96"/>
      <c r="AH20" s="96"/>
      <c r="AI20" s="96"/>
      <c r="AJ20" s="96"/>
    </row>
    <row r="21" spans="2:36" x14ac:dyDescent="0.2">
      <c r="B21" s="51" t="s">
        <v>125</v>
      </c>
      <c r="C21" s="119" t="str">
        <f>TEXT(WP!B34,"$0,0")</f>
        <v>$00</v>
      </c>
      <c r="D21" s="54"/>
      <c r="E21" s="58"/>
      <c r="F21" s="58"/>
      <c r="G21" s="58"/>
      <c r="H21" s="59"/>
      <c r="L21" s="96" t="s">
        <v>45</v>
      </c>
      <c r="M21" s="96">
        <v>4040</v>
      </c>
      <c r="N21" s="96" t="s">
        <v>50</v>
      </c>
      <c r="O21" s="96">
        <v>840</v>
      </c>
      <c r="P21" s="96" t="str">
        <f>"No " &amp;$B$38</f>
        <v>No Fatigue-Related Scheduling Tools</v>
      </c>
      <c r="Q21" s="96">
        <v>0</v>
      </c>
      <c r="R21" s="96"/>
      <c r="S21" s="96"/>
      <c r="T21" s="96"/>
      <c r="U21" s="96"/>
      <c r="V21" s="96"/>
      <c r="W21" s="96"/>
      <c r="X21" s="96"/>
      <c r="Y21" s="96"/>
      <c r="Z21" s="96"/>
      <c r="AA21" s="96"/>
      <c r="AB21" s="96"/>
      <c r="AC21" s="96"/>
      <c r="AD21" s="96"/>
      <c r="AE21" s="96"/>
      <c r="AF21" s="96"/>
      <c r="AG21" s="96"/>
      <c r="AH21" s="96"/>
      <c r="AI21" s="96"/>
      <c r="AJ21" s="96"/>
    </row>
    <row r="22" spans="2:36" ht="12.75" thickBot="1" x14ac:dyDescent="0.25">
      <c r="B22" s="51"/>
      <c r="C22" s="58"/>
      <c r="D22" s="54"/>
      <c r="E22" s="58"/>
      <c r="F22" s="58"/>
      <c r="G22" s="58"/>
      <c r="H22" s="59"/>
      <c r="L22" s="96" t="s">
        <v>46</v>
      </c>
      <c r="M22" s="96">
        <v>4545</v>
      </c>
      <c r="N22" s="96" t="s">
        <v>51</v>
      </c>
      <c r="O22" s="96">
        <v>181</v>
      </c>
      <c r="P22" s="96"/>
      <c r="Q22" s="96"/>
      <c r="R22" s="96"/>
      <c r="S22" s="96"/>
      <c r="T22" s="96"/>
      <c r="U22" s="96"/>
      <c r="V22" s="96"/>
      <c r="W22" s="96"/>
      <c r="X22" s="96"/>
      <c r="Y22" s="96"/>
      <c r="Z22" s="96"/>
      <c r="AA22" s="96"/>
      <c r="AB22" s="96"/>
      <c r="AC22" s="96"/>
      <c r="AD22" s="96"/>
      <c r="AE22" s="96"/>
      <c r="AF22" s="96"/>
      <c r="AG22" s="96"/>
      <c r="AH22" s="96"/>
      <c r="AI22" s="96"/>
      <c r="AJ22" s="96"/>
    </row>
    <row r="23" spans="2:36" ht="12.75" thickBot="1" x14ac:dyDescent="0.25">
      <c r="B23" s="51" t="s">
        <v>118</v>
      </c>
      <c r="C23" s="114" t="str">
        <f>AF9</f>
        <v>No</v>
      </c>
      <c r="D23" s="54"/>
      <c r="E23" s="58"/>
      <c r="F23" s="58"/>
      <c r="G23" s="58"/>
      <c r="H23" s="59"/>
      <c r="L23" s="96" t="s">
        <v>47</v>
      </c>
      <c r="M23" s="96">
        <v>2525</v>
      </c>
      <c r="N23" s="96" t="s">
        <v>52</v>
      </c>
      <c r="O23" s="96">
        <v>808</v>
      </c>
      <c r="P23" s="96"/>
      <c r="Q23" s="96"/>
      <c r="R23" s="96"/>
      <c r="S23" s="96"/>
      <c r="T23" s="96"/>
      <c r="U23" s="96"/>
      <c r="V23" s="96"/>
      <c r="W23" s="96"/>
      <c r="X23" s="96"/>
      <c r="Y23" s="96"/>
      <c r="Z23" s="96"/>
      <c r="AA23" s="96"/>
      <c r="AB23" s="96"/>
      <c r="AC23" s="96"/>
      <c r="AD23" s="96"/>
      <c r="AE23" s="96"/>
      <c r="AF23" s="96"/>
      <c r="AG23" s="96"/>
      <c r="AH23" s="96"/>
      <c r="AI23" s="96"/>
      <c r="AJ23" s="96"/>
    </row>
    <row r="24" spans="2:36" ht="12.75" thickBot="1" x14ac:dyDescent="0.25">
      <c r="B24" s="51"/>
      <c r="C24" s="58"/>
      <c r="D24" s="54"/>
      <c r="E24" s="58"/>
      <c r="F24" s="58"/>
      <c r="G24" s="58"/>
      <c r="H24" s="59"/>
      <c r="L24" s="96" t="str">
        <f>"No " &amp;$B$32</f>
        <v>No Driver-Based Fatigue Tools</v>
      </c>
      <c r="M24" s="96">
        <v>0</v>
      </c>
      <c r="N24" s="96" t="str">
        <f>"No " &amp;$B$35</f>
        <v>No Vehicle-Based Fatigue Tools</v>
      </c>
      <c r="O24" s="96">
        <v>0</v>
      </c>
      <c r="P24" s="96"/>
      <c r="Q24" s="96"/>
      <c r="R24" s="96"/>
      <c r="S24" s="96"/>
      <c r="T24" s="96"/>
      <c r="U24" s="96"/>
      <c r="V24" s="96"/>
      <c r="W24" s="96"/>
      <c r="X24" s="96"/>
      <c r="Y24" s="96"/>
      <c r="Z24" s="96"/>
      <c r="AA24" s="96"/>
      <c r="AB24" s="96"/>
      <c r="AC24" s="96"/>
      <c r="AD24" s="96"/>
      <c r="AE24" s="96"/>
      <c r="AF24" s="96"/>
      <c r="AG24" s="96"/>
      <c r="AH24" s="96"/>
      <c r="AI24" s="96"/>
      <c r="AJ24" s="96"/>
    </row>
    <row r="25" spans="2:36" ht="12.75" thickBot="1" x14ac:dyDescent="0.25">
      <c r="B25" s="51" t="s">
        <v>119</v>
      </c>
      <c r="C25" s="116">
        <f>AG9</f>
        <v>0</v>
      </c>
      <c r="D25" s="54"/>
      <c r="E25" s="58"/>
      <c r="F25" s="58"/>
      <c r="G25" s="58"/>
      <c r="H25" s="59"/>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row>
    <row r="26" spans="2:36" x14ac:dyDescent="0.2">
      <c r="B26" s="51"/>
      <c r="C26" s="58"/>
      <c r="D26" s="54"/>
      <c r="E26" s="58"/>
      <c r="F26" s="58"/>
      <c r="G26" s="58"/>
      <c r="H26" s="59"/>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row>
    <row r="27" spans="2:36" ht="12.75" thickBot="1" x14ac:dyDescent="0.25">
      <c r="B27" s="51" t="s">
        <v>120</v>
      </c>
      <c r="C27" s="82" t="s">
        <v>60</v>
      </c>
      <c r="D27" s="54"/>
      <c r="E27" s="58"/>
      <c r="F27" s="58"/>
      <c r="G27" s="58"/>
      <c r="H27" s="59"/>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row>
    <row r="28" spans="2:36" ht="12.75" thickBot="1" x14ac:dyDescent="0.25">
      <c r="B28" s="118" t="s">
        <v>106</v>
      </c>
      <c r="C28" s="117">
        <f>T18</f>
        <v>0</v>
      </c>
      <c r="D28" s="58"/>
      <c r="E28" s="58"/>
      <c r="F28" s="58"/>
      <c r="G28" s="58"/>
      <c r="H28" s="59"/>
      <c r="L28" s="96"/>
      <c r="M28" s="96"/>
      <c r="N28" s="96"/>
      <c r="O28" s="96"/>
      <c r="P28" s="96"/>
      <c r="Q28" s="96"/>
      <c r="R28" s="96"/>
      <c r="S28" s="96"/>
      <c r="T28" s="96"/>
      <c r="U28" s="105" t="s">
        <v>6</v>
      </c>
      <c r="V28" s="105" t="s">
        <v>6</v>
      </c>
      <c r="W28" s="106" t="str">
        <f>B10</f>
        <v>Trainer</v>
      </c>
      <c r="X28" s="96"/>
      <c r="Y28" s="96"/>
      <c r="Z28" s="96"/>
      <c r="AA28" s="96"/>
      <c r="AB28" s="96"/>
      <c r="AC28" s="96"/>
      <c r="AD28" s="96"/>
      <c r="AE28" s="96"/>
      <c r="AF28" s="96"/>
      <c r="AG28" s="96"/>
      <c r="AH28" s="96"/>
      <c r="AI28" s="96"/>
      <c r="AJ28" s="96"/>
    </row>
    <row r="29" spans="2:36" ht="12.75" thickBot="1" x14ac:dyDescent="0.25">
      <c r="B29" s="48"/>
      <c r="C29" s="49"/>
      <c r="D29" s="49"/>
      <c r="E29" s="58"/>
      <c r="F29" s="58"/>
      <c r="G29" s="58"/>
      <c r="H29" s="59"/>
      <c r="L29" s="96"/>
      <c r="M29" s="96"/>
      <c r="N29" s="96"/>
      <c r="O29" s="96"/>
      <c r="P29" s="96"/>
      <c r="Q29" s="96"/>
      <c r="R29" s="96"/>
      <c r="S29" s="96"/>
      <c r="T29" s="96"/>
      <c r="U29" s="105" t="s">
        <v>6</v>
      </c>
      <c r="V29" s="105" t="s">
        <v>6</v>
      </c>
      <c r="W29" s="106" t="str">
        <f>B11</f>
        <v>Dispatcher</v>
      </c>
      <c r="X29" s="96"/>
      <c r="Y29" s="96"/>
      <c r="Z29" s="96"/>
      <c r="AA29" s="96"/>
      <c r="AB29" s="96"/>
      <c r="AC29" s="96"/>
      <c r="AD29" s="96"/>
      <c r="AE29" s="96"/>
      <c r="AF29" s="96"/>
      <c r="AG29" s="96"/>
      <c r="AH29" s="96"/>
      <c r="AI29" s="96"/>
      <c r="AJ29" s="96"/>
    </row>
    <row r="30" spans="2:36" ht="12.75" thickBot="1" x14ac:dyDescent="0.25">
      <c r="B30" s="51" t="s">
        <v>127</v>
      </c>
      <c r="C30" s="119" t="str">
        <f>TEXT(WP!B35,"$0,0")</f>
        <v>$00</v>
      </c>
      <c r="D30" s="49"/>
      <c r="E30" s="58"/>
      <c r="F30" s="58"/>
      <c r="G30" s="58"/>
      <c r="H30" s="59"/>
      <c r="L30" s="96"/>
      <c r="M30" s="96"/>
      <c r="N30" s="96"/>
      <c r="O30" s="96"/>
      <c r="P30" s="96"/>
      <c r="Q30" s="96"/>
      <c r="R30" s="96"/>
      <c r="S30" s="96"/>
      <c r="T30" s="96"/>
      <c r="U30" s="105" t="s">
        <v>6</v>
      </c>
      <c r="V30" s="105" t="s">
        <v>6</v>
      </c>
      <c r="W30" s="106" t="str">
        <f>WP!A83</f>
        <v>Other</v>
      </c>
      <c r="X30" s="96"/>
      <c r="Y30" s="96"/>
      <c r="Z30" s="96"/>
      <c r="AA30" s="96"/>
      <c r="AB30" s="96"/>
      <c r="AC30" s="96"/>
      <c r="AD30" s="96"/>
      <c r="AE30" s="96"/>
      <c r="AF30" s="96"/>
      <c r="AG30" s="96"/>
      <c r="AH30" s="96"/>
      <c r="AI30" s="96"/>
      <c r="AJ30" s="96"/>
    </row>
    <row r="31" spans="2:36" ht="12.75" thickBot="1" x14ac:dyDescent="0.25">
      <c r="B31" s="48"/>
      <c r="C31" s="49"/>
      <c r="D31" s="49"/>
      <c r="E31" s="49"/>
      <c r="F31" s="49"/>
      <c r="G31" s="49"/>
      <c r="H31" s="50"/>
      <c r="L31" s="96"/>
      <c r="M31" s="96"/>
      <c r="N31" s="96"/>
      <c r="O31" s="96"/>
      <c r="P31" s="96"/>
      <c r="Q31" s="96"/>
      <c r="R31" s="96"/>
      <c r="S31" s="96"/>
      <c r="T31" s="96"/>
      <c r="U31" s="105" t="s">
        <v>6</v>
      </c>
      <c r="V31" s="105" t="s">
        <v>6</v>
      </c>
      <c r="W31" s="106" t="str">
        <f>B8</f>
        <v>Executive/Manager</v>
      </c>
      <c r="X31" s="96"/>
      <c r="Y31" s="96"/>
      <c r="Z31" s="96"/>
      <c r="AA31" s="96"/>
      <c r="AB31" s="96"/>
      <c r="AC31" s="96"/>
      <c r="AD31" s="96"/>
      <c r="AE31" s="96"/>
      <c r="AF31" s="96"/>
      <c r="AG31" s="96"/>
      <c r="AH31" s="96"/>
      <c r="AI31" s="96"/>
      <c r="AJ31" s="96"/>
    </row>
    <row r="32" spans="2:36" ht="12.75" thickBot="1" x14ac:dyDescent="0.25">
      <c r="B32" s="51" t="s">
        <v>57</v>
      </c>
      <c r="C32" s="61" t="s">
        <v>60</v>
      </c>
      <c r="D32" s="54"/>
      <c r="E32" s="61" t="s">
        <v>61</v>
      </c>
      <c r="F32" s="54" t="s">
        <v>62</v>
      </c>
      <c r="G32" s="49"/>
      <c r="H32" s="50"/>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row>
    <row r="33" spans="2:36" ht="12.75" thickBot="1" x14ac:dyDescent="0.25">
      <c r="B33" s="120" t="s">
        <v>143</v>
      </c>
      <c r="C33" s="117">
        <f>U18</f>
        <v>0</v>
      </c>
      <c r="D33" s="58"/>
      <c r="E33" s="112"/>
      <c r="F33" s="104">
        <f>C33*E33</f>
        <v>0</v>
      </c>
      <c r="G33" s="49"/>
      <c r="H33" s="50"/>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row>
    <row r="34" spans="2:36" x14ac:dyDescent="0.2">
      <c r="B34" s="48"/>
      <c r="C34" s="49"/>
      <c r="D34" s="49"/>
      <c r="E34" s="49"/>
      <c r="F34" s="49"/>
      <c r="G34" s="49"/>
      <c r="H34" s="50"/>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row>
    <row r="35" spans="2:36" ht="12.75" thickBot="1" x14ac:dyDescent="0.25">
      <c r="B35" s="51" t="s">
        <v>58</v>
      </c>
      <c r="C35" s="61" t="s">
        <v>60</v>
      </c>
      <c r="D35" s="54"/>
      <c r="E35" s="61" t="s">
        <v>61</v>
      </c>
      <c r="F35" s="54" t="s">
        <v>62</v>
      </c>
      <c r="G35" s="49"/>
      <c r="H35" s="50"/>
      <c r="L35" s="96"/>
      <c r="M35" s="96"/>
      <c r="N35" s="96"/>
      <c r="O35" s="96"/>
      <c r="P35" s="96"/>
      <c r="Q35" s="96"/>
      <c r="R35" s="96"/>
      <c r="S35" s="96"/>
      <c r="T35" s="96"/>
      <c r="U35" s="96"/>
      <c r="V35" s="96" t="str">
        <f>L5</f>
        <v>U.S.</v>
      </c>
      <c r="W35" s="96" t="str">
        <f>L6</f>
        <v>Canada</v>
      </c>
      <c r="X35" s="107" t="str">
        <f>C5</f>
        <v>U.S.</v>
      </c>
      <c r="Y35" s="96"/>
      <c r="Z35" s="96"/>
      <c r="AA35" s="96"/>
      <c r="AB35" s="96"/>
      <c r="AC35" s="96"/>
      <c r="AD35" s="96"/>
      <c r="AE35" s="96"/>
      <c r="AF35" s="96"/>
      <c r="AG35" s="96"/>
      <c r="AH35" s="96"/>
      <c r="AI35" s="96"/>
      <c r="AJ35" s="96"/>
    </row>
    <row r="36" spans="2:36" ht="12.75" thickBot="1" x14ac:dyDescent="0.25">
      <c r="B36" s="120" t="s">
        <v>132</v>
      </c>
      <c r="C36" s="117">
        <f>V18</f>
        <v>0</v>
      </c>
      <c r="D36" s="58"/>
      <c r="E36" s="112"/>
      <c r="F36" s="104">
        <f>C36*E36</f>
        <v>0</v>
      </c>
      <c r="G36" s="49"/>
      <c r="H36" s="50"/>
      <c r="L36" s="96"/>
      <c r="M36" s="96"/>
      <c r="N36" s="96"/>
      <c r="O36" s="96"/>
      <c r="P36" s="96"/>
      <c r="Q36" s="96"/>
      <c r="R36" s="96"/>
      <c r="S36" s="96"/>
      <c r="T36" s="96"/>
      <c r="U36" s="96" t="str">
        <f t="shared" ref="U36:U41" si="1">B46</f>
        <v>Rollovers</v>
      </c>
      <c r="V36" s="108">
        <v>52000</v>
      </c>
      <c r="W36" s="108">
        <v>42000</v>
      </c>
      <c r="X36" s="96">
        <f>HLOOKUP(X$35,$V$35:$W$41,Y36,FALSE)</f>
        <v>52000</v>
      </c>
      <c r="Y36" s="96">
        <v>2</v>
      </c>
      <c r="Z36" s="96"/>
      <c r="AA36" s="96"/>
      <c r="AB36" s="96"/>
      <c r="AC36" s="96"/>
      <c r="AD36" s="96"/>
      <c r="AE36" s="96"/>
      <c r="AF36" s="96"/>
      <c r="AG36" s="96"/>
      <c r="AH36" s="96"/>
      <c r="AI36" s="96"/>
      <c r="AJ36" s="96"/>
    </row>
    <row r="37" spans="2:36" x14ac:dyDescent="0.2">
      <c r="B37" s="48"/>
      <c r="C37" s="49"/>
      <c r="D37" s="49"/>
      <c r="E37" s="49"/>
      <c r="F37" s="49"/>
      <c r="G37" s="49"/>
      <c r="H37" s="50"/>
      <c r="L37" s="96"/>
      <c r="M37" s="96"/>
      <c r="N37" s="96"/>
      <c r="O37" s="96"/>
      <c r="P37" s="96"/>
      <c r="Q37" s="96"/>
      <c r="R37" s="96"/>
      <c r="S37" s="96"/>
      <c r="T37" s="96"/>
      <c r="U37" s="96" t="str">
        <f t="shared" si="1"/>
        <v>Jackknifes</v>
      </c>
      <c r="V37" s="108">
        <v>36000</v>
      </c>
      <c r="W37" s="108">
        <v>39000</v>
      </c>
      <c r="X37" s="96">
        <f t="shared" ref="X37:X41" si="2">HLOOKUP(X$35,$V$35:$W$41,Y37,FALSE)</f>
        <v>36000</v>
      </c>
      <c r="Y37" s="96">
        <f>Y36+1</f>
        <v>3</v>
      </c>
      <c r="Z37" s="96"/>
      <c r="AA37" s="96"/>
      <c r="AB37" s="96"/>
      <c r="AC37" s="96"/>
      <c r="AD37" s="96"/>
      <c r="AE37" s="96"/>
      <c r="AF37" s="96"/>
      <c r="AG37" s="96"/>
      <c r="AH37" s="96"/>
      <c r="AI37" s="96"/>
      <c r="AJ37" s="96"/>
    </row>
    <row r="38" spans="2:36" ht="12.75" thickBot="1" x14ac:dyDescent="0.25">
      <c r="B38" s="51" t="s">
        <v>59</v>
      </c>
      <c r="C38" s="61" t="s">
        <v>60</v>
      </c>
      <c r="D38" s="54"/>
      <c r="E38" s="61" t="s">
        <v>61</v>
      </c>
      <c r="F38" s="54" t="s">
        <v>62</v>
      </c>
      <c r="G38" s="49"/>
      <c r="H38" s="50"/>
      <c r="L38" s="96"/>
      <c r="M38" s="96"/>
      <c r="N38" s="96"/>
      <c r="O38" s="96"/>
      <c r="P38" s="96"/>
      <c r="Q38" s="96"/>
      <c r="R38" s="96"/>
      <c r="S38" s="96"/>
      <c r="T38" s="96"/>
      <c r="U38" s="96" t="str">
        <f t="shared" si="1"/>
        <v>Run-off Roads</v>
      </c>
      <c r="V38" s="108">
        <v>23000</v>
      </c>
      <c r="W38" s="108">
        <v>19000</v>
      </c>
      <c r="X38" s="96">
        <f t="shared" si="2"/>
        <v>23000</v>
      </c>
      <c r="Y38" s="96">
        <f t="shared" ref="Y38:Y41" si="3">Y37+1</f>
        <v>4</v>
      </c>
      <c r="Z38" s="96"/>
      <c r="AA38" s="96"/>
      <c r="AB38" s="96"/>
      <c r="AC38" s="96"/>
      <c r="AD38" s="96"/>
      <c r="AE38" s="96"/>
      <c r="AF38" s="96"/>
      <c r="AG38" s="96"/>
      <c r="AH38" s="96"/>
      <c r="AI38" s="96"/>
      <c r="AJ38" s="96"/>
    </row>
    <row r="39" spans="2:36" ht="12.75" thickBot="1" x14ac:dyDescent="0.25">
      <c r="B39" s="120" t="s">
        <v>133</v>
      </c>
      <c r="C39" s="117">
        <f>W18</f>
        <v>0</v>
      </c>
      <c r="D39" s="58"/>
      <c r="E39" s="112"/>
      <c r="F39" s="104">
        <f>C39*E39</f>
        <v>0</v>
      </c>
      <c r="G39" s="49"/>
      <c r="H39" s="50"/>
      <c r="L39" s="96"/>
      <c r="M39" s="96"/>
      <c r="N39" s="96"/>
      <c r="O39" s="96"/>
      <c r="P39" s="96"/>
      <c r="Q39" s="96"/>
      <c r="R39" s="96"/>
      <c r="S39" s="96"/>
      <c r="T39" s="96"/>
      <c r="U39" s="96" t="str">
        <f t="shared" si="1"/>
        <v>Head-on Collisions</v>
      </c>
      <c r="V39" s="108">
        <v>138000</v>
      </c>
      <c r="W39" s="108">
        <v>127000</v>
      </c>
      <c r="X39" s="96">
        <f t="shared" si="2"/>
        <v>138000</v>
      </c>
      <c r="Y39" s="96">
        <f t="shared" si="3"/>
        <v>5</v>
      </c>
      <c r="Z39" s="96"/>
      <c r="AA39" s="96"/>
      <c r="AB39" s="96"/>
      <c r="AC39" s="96"/>
      <c r="AD39" s="96"/>
      <c r="AE39" s="96"/>
      <c r="AF39" s="96"/>
      <c r="AG39" s="96"/>
      <c r="AH39" s="96"/>
      <c r="AI39" s="96"/>
      <c r="AJ39" s="96"/>
    </row>
    <row r="40" spans="2:36" x14ac:dyDescent="0.2">
      <c r="B40" s="48"/>
      <c r="C40" s="49"/>
      <c r="D40" s="49"/>
      <c r="E40" s="49"/>
      <c r="F40" s="49"/>
      <c r="G40" s="49"/>
      <c r="H40" s="50"/>
      <c r="L40" s="96"/>
      <c r="M40" s="96"/>
      <c r="N40" s="96"/>
      <c r="O40" s="96"/>
      <c r="P40" s="96"/>
      <c r="Q40" s="96"/>
      <c r="R40" s="96"/>
      <c r="S40" s="96"/>
      <c r="T40" s="96"/>
      <c r="U40" s="96" t="str">
        <f t="shared" si="1"/>
        <v>Rear-end Collisions</v>
      </c>
      <c r="V40" s="108">
        <v>48000</v>
      </c>
      <c r="W40" s="108">
        <v>53000</v>
      </c>
      <c r="X40" s="96">
        <f t="shared" si="2"/>
        <v>48000</v>
      </c>
      <c r="Y40" s="96">
        <f t="shared" si="3"/>
        <v>6</v>
      </c>
      <c r="Z40" s="96"/>
      <c r="AA40" s="96"/>
      <c r="AB40" s="96"/>
      <c r="AC40" s="96"/>
      <c r="AD40" s="96"/>
      <c r="AE40" s="96"/>
      <c r="AF40" s="96"/>
      <c r="AG40" s="96"/>
      <c r="AH40" s="96"/>
      <c r="AI40" s="96"/>
      <c r="AJ40" s="96"/>
    </row>
    <row r="41" spans="2:36" ht="12.75" x14ac:dyDescent="0.2">
      <c r="B41" s="83" t="s">
        <v>134</v>
      </c>
      <c r="C41" s="121">
        <f>WP!B68</f>
        <v>0</v>
      </c>
      <c r="D41" s="49"/>
      <c r="E41" s="49"/>
      <c r="F41" s="49"/>
      <c r="G41" s="49"/>
      <c r="H41" s="50"/>
      <c r="L41" s="96"/>
      <c r="M41" s="96"/>
      <c r="N41" s="96"/>
      <c r="O41" s="96"/>
      <c r="P41" s="96"/>
      <c r="Q41" s="96"/>
      <c r="R41" s="96"/>
      <c r="S41" s="96"/>
      <c r="T41" s="96"/>
      <c r="U41" s="96" t="str">
        <f t="shared" si="1"/>
        <v>Collisions in which the CMV driver fell asleep</v>
      </c>
      <c r="V41" s="108">
        <v>36000</v>
      </c>
      <c r="W41" s="108">
        <v>36000</v>
      </c>
      <c r="X41" s="96">
        <f t="shared" si="2"/>
        <v>36000</v>
      </c>
      <c r="Y41" s="96">
        <f t="shared" si="3"/>
        <v>7</v>
      </c>
      <c r="Z41" s="96"/>
      <c r="AA41" s="96"/>
      <c r="AB41" s="96"/>
      <c r="AC41" s="96"/>
      <c r="AD41" s="96"/>
      <c r="AE41" s="96"/>
      <c r="AF41" s="96"/>
      <c r="AG41" s="96"/>
      <c r="AH41" s="96"/>
      <c r="AI41" s="96"/>
      <c r="AJ41" s="96"/>
    </row>
    <row r="42" spans="2:36" ht="12.75" thickBot="1" x14ac:dyDescent="0.25">
      <c r="B42" s="62"/>
      <c r="C42" s="63"/>
      <c r="D42" s="63"/>
      <c r="E42" s="63"/>
      <c r="F42" s="63"/>
      <c r="G42" s="63"/>
      <c r="H42" s="64"/>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row>
    <row r="43" spans="2:36" s="81" customFormat="1" ht="15.75" thickBot="1" x14ac:dyDescent="0.3">
      <c r="B43" s="78" t="s">
        <v>29</v>
      </c>
      <c r="C43" s="79"/>
      <c r="D43" s="79"/>
      <c r="E43" s="79"/>
      <c r="F43" s="79"/>
      <c r="G43" s="79"/>
      <c r="H43" s="80"/>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row>
    <row r="44" spans="2:36" x14ac:dyDescent="0.2">
      <c r="B44" s="48"/>
      <c r="C44" s="54" t="s">
        <v>101</v>
      </c>
      <c r="D44" s="49"/>
      <c r="E44" s="49"/>
      <c r="F44" s="54" t="s">
        <v>102</v>
      </c>
      <c r="G44" s="49"/>
      <c r="H44" s="50"/>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row>
    <row r="45" spans="2:36" ht="12.75" thickBot="1" x14ac:dyDescent="0.25">
      <c r="B45" s="51" t="s">
        <v>122</v>
      </c>
      <c r="C45" s="54" t="s">
        <v>100</v>
      </c>
      <c r="D45" s="54" t="s">
        <v>71</v>
      </c>
      <c r="E45" s="54" t="s">
        <v>72</v>
      </c>
      <c r="F45" s="54" t="s">
        <v>103</v>
      </c>
      <c r="G45" s="49"/>
      <c r="H45" s="50"/>
      <c r="L45" s="96"/>
      <c r="M45" s="96"/>
      <c r="N45" s="96"/>
      <c r="O45" s="96" t="str">
        <f>B46</f>
        <v>Rollovers</v>
      </c>
      <c r="P45" s="96" t="str">
        <f>B47</f>
        <v>Jackknifes</v>
      </c>
      <c r="Q45" s="96" t="str">
        <f>B48</f>
        <v>Run-off Roads</v>
      </c>
      <c r="R45" s="96" t="str">
        <f>B49</f>
        <v>Head-on Collisions</v>
      </c>
      <c r="S45" s="96" t="str">
        <f>B50</f>
        <v>Rear-end Collisions</v>
      </c>
      <c r="T45" s="96" t="str">
        <f>B51</f>
        <v>Collisions in which the CMV driver fell asleep</v>
      </c>
      <c r="U45" s="96"/>
      <c r="V45" s="96"/>
      <c r="W45" s="96"/>
      <c r="X45" s="96"/>
      <c r="Y45" s="96"/>
      <c r="Z45" s="96"/>
      <c r="AA45" s="96"/>
      <c r="AB45" s="96"/>
      <c r="AC45" s="96"/>
      <c r="AD45" s="96"/>
      <c r="AE45" s="96"/>
      <c r="AF45" s="96"/>
      <c r="AG45" s="96"/>
      <c r="AH45" s="96"/>
      <c r="AI45" s="96"/>
      <c r="AJ45" s="96"/>
    </row>
    <row r="46" spans="2:36" ht="12.75" thickBot="1" x14ac:dyDescent="0.25">
      <c r="B46" s="48" t="s">
        <v>78</v>
      </c>
      <c r="C46" s="110"/>
      <c r="D46" s="116">
        <v>0.13</v>
      </c>
      <c r="E46" s="122">
        <f>C46*D46</f>
        <v>0</v>
      </c>
      <c r="F46" s="123">
        <f>X36</f>
        <v>52000</v>
      </c>
      <c r="G46" s="49"/>
      <c r="H46" s="50"/>
      <c r="L46" s="96"/>
      <c r="M46" s="96"/>
      <c r="N46" s="96"/>
      <c r="O46" s="108">
        <f>X36</f>
        <v>52000</v>
      </c>
      <c r="P46" s="108">
        <f>X37</f>
        <v>36000</v>
      </c>
      <c r="Q46" s="108">
        <f>X38</f>
        <v>23000</v>
      </c>
      <c r="R46" s="108">
        <f>X39</f>
        <v>138000</v>
      </c>
      <c r="S46" s="108">
        <f>X40</f>
        <v>48000</v>
      </c>
      <c r="T46" s="108">
        <f>X41</f>
        <v>36000</v>
      </c>
      <c r="U46" s="96"/>
      <c r="V46" s="96"/>
      <c r="W46" s="96"/>
      <c r="X46" s="96"/>
      <c r="Y46" s="96"/>
      <c r="Z46" s="96"/>
      <c r="AA46" s="96"/>
      <c r="AB46" s="96"/>
      <c r="AC46" s="96"/>
      <c r="AD46" s="96"/>
      <c r="AE46" s="96"/>
      <c r="AF46" s="96"/>
      <c r="AG46" s="96"/>
      <c r="AH46" s="96"/>
      <c r="AI46" s="96"/>
      <c r="AJ46" s="96"/>
    </row>
    <row r="47" spans="2:36" ht="12.75" thickBot="1" x14ac:dyDescent="0.25">
      <c r="B47" s="48" t="s">
        <v>68</v>
      </c>
      <c r="C47" s="110"/>
      <c r="D47" s="116">
        <v>0.13</v>
      </c>
      <c r="E47" s="122">
        <f>C47*D47</f>
        <v>0</v>
      </c>
      <c r="F47" s="123">
        <f t="shared" ref="F47:F51" si="4">X37</f>
        <v>36000</v>
      </c>
      <c r="G47" s="49"/>
      <c r="H47" s="50"/>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row>
    <row r="48" spans="2:36" ht="12.75" thickBot="1" x14ac:dyDescent="0.25">
      <c r="B48" s="48" t="s">
        <v>69</v>
      </c>
      <c r="C48" s="110"/>
      <c r="D48" s="116">
        <v>0.13</v>
      </c>
      <c r="E48" s="122">
        <f t="shared" ref="E48:E51" si="5">C48*D48</f>
        <v>0</v>
      </c>
      <c r="F48" s="123">
        <f t="shared" si="4"/>
        <v>23000</v>
      </c>
      <c r="G48" s="49"/>
      <c r="H48" s="50"/>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row>
    <row r="49" spans="2:36" ht="12.75" thickBot="1" x14ac:dyDescent="0.25">
      <c r="B49" s="48" t="s">
        <v>70</v>
      </c>
      <c r="C49" s="110"/>
      <c r="D49" s="116">
        <v>0.13</v>
      </c>
      <c r="E49" s="122">
        <f t="shared" si="5"/>
        <v>0</v>
      </c>
      <c r="F49" s="123">
        <f t="shared" si="4"/>
        <v>138000</v>
      </c>
      <c r="G49" s="49"/>
      <c r="H49" s="50"/>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row>
    <row r="50" spans="2:36" ht="12.75" thickBot="1" x14ac:dyDescent="0.25">
      <c r="B50" s="48" t="s">
        <v>142</v>
      </c>
      <c r="C50" s="110"/>
      <c r="D50" s="116">
        <v>0.13</v>
      </c>
      <c r="E50" s="122">
        <f t="shared" si="5"/>
        <v>0</v>
      </c>
      <c r="F50" s="123">
        <f t="shared" si="4"/>
        <v>48000</v>
      </c>
      <c r="G50" s="49"/>
      <c r="H50" s="50"/>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row>
    <row r="51" spans="2:36" ht="12.75" hidden="1" thickBot="1" x14ac:dyDescent="0.25">
      <c r="B51" s="48" t="s">
        <v>136</v>
      </c>
      <c r="C51" s="65"/>
      <c r="D51" s="76">
        <v>1</v>
      </c>
      <c r="E51" s="94">
        <f t="shared" si="5"/>
        <v>0</v>
      </c>
      <c r="F51" s="77">
        <f t="shared" si="4"/>
        <v>36000</v>
      </c>
      <c r="G51" s="49"/>
      <c r="H51" s="50"/>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row>
    <row r="52" spans="2:36" ht="6" customHeight="1" x14ac:dyDescent="0.35">
      <c r="B52" s="48"/>
      <c r="C52" s="66" t="str">
        <f>" "</f>
        <v xml:space="preserve"> </v>
      </c>
      <c r="D52" s="66" t="str">
        <f>" "</f>
        <v xml:space="preserve"> </v>
      </c>
      <c r="E52" s="95" t="str">
        <f>" "</f>
        <v xml:space="preserve"> </v>
      </c>
      <c r="F52" s="49"/>
      <c r="G52" s="49"/>
      <c r="H52" s="50"/>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row>
    <row r="53" spans="2:36" x14ac:dyDescent="0.2">
      <c r="B53" s="51" t="s">
        <v>123</v>
      </c>
      <c r="C53" s="124">
        <f>SUM(C46:C51)</f>
        <v>0</v>
      </c>
      <c r="D53" s="49"/>
      <c r="E53" s="122">
        <f>SUM(E46:E52)</f>
        <v>0</v>
      </c>
      <c r="F53" s="49"/>
      <c r="G53" s="49"/>
      <c r="H53" s="50"/>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row>
    <row r="54" spans="2:36" x14ac:dyDescent="0.2">
      <c r="B54" s="48"/>
      <c r="C54" s="49"/>
      <c r="D54" s="49"/>
      <c r="E54" s="142"/>
      <c r="H54" s="50"/>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row>
    <row r="55" spans="2:36" x14ac:dyDescent="0.2">
      <c r="B55" s="48"/>
      <c r="C55" s="49"/>
      <c r="D55" s="143"/>
      <c r="E55" s="142"/>
      <c r="H55" s="50"/>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row>
    <row r="56" spans="2:36" x14ac:dyDescent="0.2">
      <c r="B56" s="51" t="s">
        <v>138</v>
      </c>
      <c r="C56" s="125">
        <f>E53*(Weights!H36/100)</f>
        <v>0</v>
      </c>
      <c r="D56" s="144"/>
      <c r="E56" s="126">
        <f>Weights!H36/100</f>
        <v>0</v>
      </c>
      <c r="F56" s="71" t="s">
        <v>139</v>
      </c>
      <c r="G56" s="73"/>
      <c r="H56" s="50"/>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row>
    <row r="57" spans="2:36" x14ac:dyDescent="0.2">
      <c r="B57" s="48"/>
      <c r="C57" s="49"/>
      <c r="D57" s="143"/>
      <c r="E57" s="141"/>
      <c r="F57" s="72" t="s">
        <v>135</v>
      </c>
      <c r="G57" s="87" t="s">
        <v>124</v>
      </c>
      <c r="H57" s="50"/>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row>
    <row r="58" spans="2:36" x14ac:dyDescent="0.2">
      <c r="B58" s="48"/>
      <c r="D58" s="49"/>
      <c r="E58" s="74"/>
      <c r="F58" s="128" t="str">
        <f>Weights!C32</f>
        <v>Fatigue Management Training</v>
      </c>
      <c r="G58" s="127" t="str">
        <f>Weights!C37</f>
        <v>No</v>
      </c>
      <c r="H58" s="50"/>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row>
    <row r="59" spans="2:36" ht="12" customHeight="1" x14ac:dyDescent="0.2">
      <c r="B59" s="130" t="s">
        <v>137</v>
      </c>
      <c r="D59" s="49"/>
      <c r="E59" s="74"/>
      <c r="F59" s="128" t="str">
        <f>Weights!D32</f>
        <v>Sleep Screening &amp; Treatment</v>
      </c>
      <c r="G59" s="127" t="str">
        <f>Weights!D37</f>
        <v>No</v>
      </c>
      <c r="H59" s="50"/>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row>
    <row r="60" spans="2:36" ht="12.75" x14ac:dyDescent="0.2">
      <c r="B60" s="131"/>
      <c r="C60" s="121">
        <f>WP!H78</f>
        <v>0</v>
      </c>
      <c r="D60" s="49"/>
      <c r="E60" s="74"/>
      <c r="F60" s="128" t="str">
        <f>Weights!E32</f>
        <v>Scheduling Tools</v>
      </c>
      <c r="G60" s="127" t="str">
        <f>Weights!E37</f>
        <v>No</v>
      </c>
      <c r="H60" s="50"/>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row>
    <row r="61" spans="2:36" ht="12.75" x14ac:dyDescent="0.2">
      <c r="B61" s="84"/>
      <c r="C61" s="85"/>
      <c r="D61" s="49"/>
      <c r="E61" s="74"/>
      <c r="F61" s="128" t="str">
        <f>Weights!F32</f>
        <v>Driver-based Tools</v>
      </c>
      <c r="G61" s="127" t="str">
        <f>Weights!F37</f>
        <v>No</v>
      </c>
      <c r="H61" s="50"/>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row>
    <row r="62" spans="2:36" ht="12.75" x14ac:dyDescent="0.2">
      <c r="B62" s="86" t="s">
        <v>140</v>
      </c>
      <c r="C62" s="129">
        <f>IFERROR(-1+(C60/C41),0)</f>
        <v>0</v>
      </c>
      <c r="D62" s="49"/>
      <c r="E62" s="74"/>
      <c r="F62" s="128" t="str">
        <f>Weights!G32</f>
        <v>Vehicle-based Tools</v>
      </c>
      <c r="G62" s="127" t="str">
        <f>Weights!G37</f>
        <v>No</v>
      </c>
      <c r="H62" s="50"/>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row>
    <row r="63" spans="2:36" x14ac:dyDescent="0.2">
      <c r="B63" s="48"/>
      <c r="C63" s="49"/>
      <c r="D63" s="49"/>
      <c r="E63" s="49"/>
      <c r="F63" s="49"/>
      <c r="G63" s="49"/>
      <c r="H63" s="50"/>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row>
    <row r="64" spans="2:36" x14ac:dyDescent="0.2">
      <c r="B64" s="132" t="s">
        <v>141</v>
      </c>
      <c r="C64" s="133"/>
      <c r="D64" s="133"/>
      <c r="E64" s="133"/>
      <c r="F64" s="133"/>
      <c r="G64" s="133"/>
      <c r="H64" s="134"/>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row>
    <row r="65" spans="2:36" ht="12.75" thickBot="1" x14ac:dyDescent="0.25">
      <c r="B65" s="135"/>
      <c r="C65" s="136"/>
      <c r="D65" s="136"/>
      <c r="E65" s="136"/>
      <c r="F65" s="136"/>
      <c r="G65" s="136"/>
      <c r="H65" s="137"/>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row>
    <row r="66" spans="2:36" ht="12.75" thickBot="1" x14ac:dyDescent="0.25">
      <c r="L66" s="96"/>
      <c r="M66" s="96"/>
      <c r="N66" s="96"/>
      <c r="O66" s="96"/>
      <c r="P66" s="109" t="s">
        <v>7</v>
      </c>
      <c r="Q66" s="110">
        <v>30000</v>
      </c>
      <c r="R66" s="111"/>
      <c r="S66" s="96"/>
      <c r="T66" s="96"/>
      <c r="U66" s="96"/>
      <c r="V66" s="96"/>
      <c r="W66" s="96"/>
      <c r="X66" s="96"/>
      <c r="Y66" s="96"/>
      <c r="Z66" s="96"/>
      <c r="AA66" s="96"/>
      <c r="AB66" s="96"/>
      <c r="AC66" s="96"/>
      <c r="AD66" s="96"/>
      <c r="AE66" s="96"/>
      <c r="AF66" s="96"/>
      <c r="AG66" s="96"/>
      <c r="AH66" s="96"/>
      <c r="AI66" s="96"/>
      <c r="AJ66" s="96"/>
    </row>
    <row r="67" spans="2:36" x14ac:dyDescent="0.2">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row>
    <row r="68" spans="2:36" x14ac:dyDescent="0.2">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row>
    <row r="69" spans="2:36" x14ac:dyDescent="0.2">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row>
    <row r="70" spans="2:36" x14ac:dyDescent="0.2">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row>
    <row r="71" spans="2:36" x14ac:dyDescent="0.2">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row>
    <row r="72" spans="2:36" x14ac:dyDescent="0.2">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row>
    <row r="73" spans="2:36" x14ac:dyDescent="0.2">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row>
    <row r="74" spans="2:36" x14ac:dyDescent="0.2">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row>
    <row r="75" spans="2:36" x14ac:dyDescent="0.2">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row>
  </sheetData>
  <sheetProtection password="9E11" sheet="1" objects="1" scenarios="1" selectLockedCells="1"/>
  <mergeCells count="2">
    <mergeCell ref="B59:B60"/>
    <mergeCell ref="B64:H65"/>
  </mergeCells>
  <dataValidations count="22">
    <dataValidation type="list" allowBlank="1" showInputMessage="1" sqref="V28:V31 C25">
      <formula1>$O$8:$O$10</formula1>
    </dataValidation>
    <dataValidation type="list" allowBlank="1" showInputMessage="1" sqref="U28:U31 C16">
      <formula1>$O$5:$O$7</formula1>
    </dataValidation>
    <dataValidation type="list" allowBlank="1" showInputMessage="1" sqref="B33">
      <formula1>$L$18:$L$25</formula1>
    </dataValidation>
    <dataValidation type="list" allowBlank="1" showInputMessage="1" sqref="B36">
      <formula1>$N$18:$N$25</formula1>
    </dataValidation>
    <dataValidation type="list" allowBlank="1" showInputMessage="1" sqref="B39">
      <formula1>$P$18:$P$22</formula1>
    </dataValidation>
    <dataValidation type="list" allowBlank="1" showInputMessage="1" sqref="C33">
      <formula1>$U$18:$U$19</formula1>
    </dataValidation>
    <dataValidation type="list" allowBlank="1" showInputMessage="1" sqref="C36">
      <formula1>$V$18:$V$19</formula1>
    </dataValidation>
    <dataValidation type="list" allowBlank="1" showInputMessage="1" sqref="C39">
      <formula1>$W$18:$W$19</formula1>
    </dataValidation>
    <dataValidation type="list" allowBlank="1" showInputMessage="1" sqref="B28">
      <formula1>$P$11:$P$14</formula1>
    </dataValidation>
    <dataValidation type="list" allowBlank="1" showInputMessage="1" sqref="C28">
      <formula1>$X$11:$X$12</formula1>
    </dataValidation>
    <dataValidation type="list" allowBlank="1" showInputMessage="1" sqref="D46:D50">
      <formula1>$O$11:$O$12</formula1>
    </dataValidation>
    <dataValidation type="list" allowBlank="1" showInputMessage="1" sqref="D51">
      <formula1>$O$13:$O$14</formula1>
    </dataValidation>
    <dataValidation type="list" allowBlank="1" showInputMessage="1" sqref="C19">
      <formula1>$W$11:$W$12</formula1>
    </dataValidation>
    <dataValidation type="list" allowBlank="1" showInputMessage="1" sqref="B19">
      <formula1>$P$5:$P$8</formula1>
    </dataValidation>
    <dataValidation type="list" allowBlank="1" showInputMessage="1" showErrorMessage="1" sqref="C5">
      <formula1>$L$5:$L$6</formula1>
    </dataValidation>
    <dataValidation type="list" allowBlank="1" showInputMessage="1" showErrorMessage="1" sqref="F8:F11 C14 C23">
      <formula1>$N$5:$N$6</formula1>
    </dataValidation>
    <dataValidation type="list" allowBlank="1" showInputMessage="1" sqref="B8:B11">
      <formula1>$M$5:$M$10</formula1>
    </dataValidation>
    <dataValidation type="list" allowBlank="1" showInputMessage="1" sqref="D8">
      <formula1>$W$6:$W$7</formula1>
    </dataValidation>
    <dataValidation type="list" allowBlank="1" showInputMessage="1" sqref="D9">
      <formula1>$X$6:$X$7</formula1>
    </dataValidation>
    <dataValidation type="list" allowBlank="1" showInputMessage="1" sqref="D10">
      <formula1>$Y$6:$Y$7</formula1>
    </dataValidation>
    <dataValidation type="list" allowBlank="1" showInputMessage="1" sqref="D11">
      <formula1>$Z$6:$Z$7</formula1>
    </dataValidation>
    <dataValidation type="list" allowBlank="1" showInputMessage="1" sqref="F46:F51">
      <formula1>$O$46:$O$47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3"/>
  <sheetViews>
    <sheetView showGridLines="0" workbookViewId="0"/>
  </sheetViews>
  <sheetFormatPr defaultRowHeight="12.75" x14ac:dyDescent="0.2"/>
  <cols>
    <col min="1" max="1" width="25.42578125" bestFit="1" customWidth="1"/>
  </cols>
  <sheetData>
    <row r="2" spans="1:7" ht="18" x14ac:dyDescent="0.25">
      <c r="A2" s="12" t="s">
        <v>37</v>
      </c>
      <c r="B2" t="str">
        <f>B24</f>
        <v>Executive/Manager</v>
      </c>
      <c r="C2" t="str">
        <f>C24</f>
        <v>Driver</v>
      </c>
      <c r="D2" t="str">
        <f>D24</f>
        <v>Trainer</v>
      </c>
      <c r="E2" t="str">
        <f>E24</f>
        <v>Dispatcher</v>
      </c>
      <c r="F2" t="str">
        <f>F24</f>
        <v>Other</v>
      </c>
    </row>
    <row r="3" spans="1:7" x14ac:dyDescent="0.2">
      <c r="A3" t="s">
        <v>55</v>
      </c>
      <c r="B3" s="1" t="s">
        <v>6</v>
      </c>
      <c r="C3" s="9" t="str">
        <f>DB!C14</f>
        <v>No</v>
      </c>
      <c r="D3" s="1" t="s">
        <v>6</v>
      </c>
      <c r="E3" s="1" t="s">
        <v>6</v>
      </c>
      <c r="F3" s="1" t="s">
        <v>6</v>
      </c>
    </row>
    <row r="4" spans="1:7" x14ac:dyDescent="0.2">
      <c r="A4" t="s">
        <v>54</v>
      </c>
      <c r="B4">
        <f>DB!C8</f>
        <v>0</v>
      </c>
      <c r="C4">
        <f>DB!C9</f>
        <v>0</v>
      </c>
      <c r="D4">
        <f>DB!C10</f>
        <v>0</v>
      </c>
      <c r="E4">
        <f>DB!C11</f>
        <v>0</v>
      </c>
      <c r="F4">
        <f>WP!B83</f>
        <v>0</v>
      </c>
    </row>
    <row r="5" spans="1:7" ht="19.5" x14ac:dyDescent="0.35">
      <c r="A5" s="12"/>
      <c r="B5" s="10" t="str">
        <f>" "</f>
        <v xml:space="preserve"> </v>
      </c>
      <c r="C5" s="10" t="str">
        <f t="shared" ref="C5:F5" si="0">" "</f>
        <v xml:space="preserve"> </v>
      </c>
      <c r="D5" s="10" t="str">
        <f t="shared" si="0"/>
        <v xml:space="preserve"> </v>
      </c>
      <c r="E5" s="10" t="str">
        <f t="shared" si="0"/>
        <v xml:space="preserve"> </v>
      </c>
      <c r="F5" s="10" t="str">
        <f t="shared" si="0"/>
        <v xml:space="preserve"> </v>
      </c>
    </row>
    <row r="6" spans="1:7" x14ac:dyDescent="0.2">
      <c r="A6" t="s">
        <v>56</v>
      </c>
      <c r="B6">
        <f>IF(B3="Yes",B4,0)</f>
        <v>0</v>
      </c>
      <c r="C6">
        <f t="shared" ref="C6:F6" si="1">IF(C3="Yes",C4,0)</f>
        <v>0</v>
      </c>
      <c r="D6">
        <f t="shared" si="1"/>
        <v>0</v>
      </c>
      <c r="E6">
        <f t="shared" si="1"/>
        <v>0</v>
      </c>
      <c r="F6">
        <f t="shared" si="1"/>
        <v>0</v>
      </c>
    </row>
    <row r="7" spans="1:7" x14ac:dyDescent="0.2">
      <c r="A7" t="s">
        <v>38</v>
      </c>
      <c r="B7" s="13" t="str">
        <f>DB!U31</f>
        <v>No</v>
      </c>
      <c r="C7" s="13">
        <f>DB!C16</f>
        <v>0</v>
      </c>
      <c r="D7" s="13" t="str">
        <f>DB!U28</f>
        <v>No</v>
      </c>
      <c r="E7" s="13" t="str">
        <f>DB!U29</f>
        <v>No</v>
      </c>
      <c r="F7" s="13" t="str">
        <f>DB!U30</f>
        <v>No</v>
      </c>
    </row>
    <row r="8" spans="1:7" ht="15" x14ac:dyDescent="0.35">
      <c r="B8" s="10" t="str">
        <f>" "</f>
        <v xml:space="preserve"> </v>
      </c>
      <c r="C8" s="10" t="str">
        <f t="shared" ref="C8:F8" si="2">" "</f>
        <v xml:space="preserve"> </v>
      </c>
      <c r="D8" s="10" t="str">
        <f t="shared" si="2"/>
        <v xml:space="preserve"> </v>
      </c>
      <c r="E8" s="10" t="str">
        <f t="shared" si="2"/>
        <v xml:space="preserve"> </v>
      </c>
      <c r="F8" s="10" t="str">
        <f t="shared" si="2"/>
        <v xml:space="preserve"> </v>
      </c>
    </row>
    <row r="9" spans="1:7" x14ac:dyDescent="0.2">
      <c r="A9" t="s">
        <v>41</v>
      </c>
      <c r="B9" t="e">
        <f>ROUND(B6*B7,0)</f>
        <v>#VALUE!</v>
      </c>
      <c r="C9">
        <f t="shared" ref="C9:F9" si="3">ROUND(C6*C7,0)</f>
        <v>0</v>
      </c>
      <c r="D9" t="e">
        <f t="shared" si="3"/>
        <v>#VALUE!</v>
      </c>
      <c r="E9" t="e">
        <f t="shared" si="3"/>
        <v>#VALUE!</v>
      </c>
      <c r="F9" t="e">
        <f t="shared" si="3"/>
        <v>#VALUE!</v>
      </c>
    </row>
    <row r="10" spans="1:7" x14ac:dyDescent="0.2">
      <c r="A10" t="s">
        <v>39</v>
      </c>
      <c r="B10" s="14">
        <f>DB!C19</f>
        <v>0</v>
      </c>
      <c r="C10" s="9">
        <f>B10</f>
        <v>0</v>
      </c>
      <c r="D10" s="9">
        <f t="shared" ref="D10:F10" si="4">C10</f>
        <v>0</v>
      </c>
      <c r="E10" s="9">
        <f t="shared" si="4"/>
        <v>0</v>
      </c>
      <c r="F10" s="9">
        <f t="shared" si="4"/>
        <v>0</v>
      </c>
    </row>
    <row r="11" spans="1:7" ht="15" x14ac:dyDescent="0.35">
      <c r="B11" s="10" t="str">
        <f>" "</f>
        <v xml:space="preserve"> </v>
      </c>
      <c r="C11" s="10" t="str">
        <f t="shared" ref="C11:F11" si="5">" "</f>
        <v xml:space="preserve"> </v>
      </c>
      <c r="D11" s="10" t="str">
        <f t="shared" si="5"/>
        <v xml:space="preserve"> </v>
      </c>
      <c r="E11" s="10" t="str">
        <f t="shared" si="5"/>
        <v xml:space="preserve"> </v>
      </c>
      <c r="F11" s="10" t="str">
        <f t="shared" si="5"/>
        <v xml:space="preserve"> </v>
      </c>
    </row>
    <row r="12" spans="1:7" x14ac:dyDescent="0.2">
      <c r="A12" t="s">
        <v>37</v>
      </c>
      <c r="B12">
        <f>IFERROR(B9*B10,0)</f>
        <v>0</v>
      </c>
      <c r="C12">
        <f t="shared" ref="C12" si="6">C9*C10</f>
        <v>0</v>
      </c>
      <c r="D12">
        <f>IFERROR(D9*D10,0)</f>
        <v>0</v>
      </c>
      <c r="E12">
        <f>IFERROR(E9*E10,0)</f>
        <v>0</v>
      </c>
      <c r="F12">
        <f>IFERROR(F9*F10,0)</f>
        <v>0</v>
      </c>
      <c r="G12">
        <f>SUM(B12:F12)</f>
        <v>0</v>
      </c>
    </row>
    <row r="14" spans="1:7" ht="18" x14ac:dyDescent="0.25">
      <c r="A14" s="12" t="s">
        <v>36</v>
      </c>
      <c r="B14" t="str">
        <f>B2</f>
        <v>Executive/Manager</v>
      </c>
      <c r="C14" t="str">
        <f t="shared" ref="C14:F14" si="7">C2</f>
        <v>Driver</v>
      </c>
      <c r="D14" t="str">
        <f t="shared" si="7"/>
        <v>Trainer</v>
      </c>
      <c r="E14" t="str">
        <f t="shared" si="7"/>
        <v>Dispatcher</v>
      </c>
      <c r="F14" t="str">
        <f t="shared" si="7"/>
        <v>Other</v>
      </c>
    </row>
    <row r="15" spans="1:7" s="25" customFormat="1" ht="18" x14ac:dyDescent="0.25">
      <c r="A15" s="12"/>
      <c r="B15" s="9" t="str">
        <f>DB!F8</f>
        <v>No</v>
      </c>
      <c r="C15" s="9" t="str">
        <f>DB!F9</f>
        <v>No</v>
      </c>
      <c r="D15" s="9" t="str">
        <f>DB!F10</f>
        <v>No</v>
      </c>
      <c r="E15" s="9" t="str">
        <f>DB!F11</f>
        <v>No</v>
      </c>
      <c r="F15" s="9" t="str">
        <f>WP!E83</f>
        <v>Yes</v>
      </c>
    </row>
    <row r="16" spans="1:7" x14ac:dyDescent="0.2">
      <c r="A16" t="s">
        <v>8</v>
      </c>
      <c r="B16">
        <f>IF(B15="Yes",B4,0)</f>
        <v>0</v>
      </c>
      <c r="C16" s="25">
        <f t="shared" ref="C16:F16" si="8">IF(C15="Yes",C4,0)</f>
        <v>0</v>
      </c>
      <c r="D16" s="25">
        <f t="shared" si="8"/>
        <v>0</v>
      </c>
      <c r="E16" s="25">
        <f t="shared" si="8"/>
        <v>0</v>
      </c>
      <c r="F16" s="25">
        <f t="shared" si="8"/>
        <v>0</v>
      </c>
    </row>
    <row r="17" spans="1:7" x14ac:dyDescent="0.2">
      <c r="A17" t="s">
        <v>32</v>
      </c>
      <c r="B17">
        <f>VLOOKUP(B14,DB!$B$8:$G$11,6,FALSE)</f>
        <v>9.25</v>
      </c>
      <c r="C17" s="25">
        <f>VLOOKUP(C14,DB!$B$8:$G$11,6,FALSE)</f>
        <v>4.25</v>
      </c>
      <c r="D17" s="25">
        <f>VLOOKUP(D14,DB!$B$8:$G$11,6,FALSE)</f>
        <v>7.75</v>
      </c>
      <c r="E17" s="25">
        <f>VLOOKUP(E14,DB!$B$8:$G$11,6,FALSE)</f>
        <v>1</v>
      </c>
      <c r="F17" s="25" t="e">
        <f>VLOOKUP(F14,DB!$B$8:$G$11,6,FALSE)</f>
        <v>#N/A</v>
      </c>
    </row>
    <row r="18" spans="1:7" ht="15" x14ac:dyDescent="0.35">
      <c r="B18" s="10" t="str">
        <f>" "</f>
        <v xml:space="preserve"> </v>
      </c>
      <c r="C18" s="10" t="str">
        <f t="shared" ref="C18:F18" si="9">" "</f>
        <v xml:space="preserve"> </v>
      </c>
      <c r="D18" s="10" t="str">
        <f t="shared" si="9"/>
        <v xml:space="preserve"> </v>
      </c>
      <c r="E18" s="10" t="str">
        <f t="shared" si="9"/>
        <v xml:space="preserve"> </v>
      </c>
      <c r="F18" s="10" t="str">
        <f t="shared" si="9"/>
        <v xml:space="preserve"> </v>
      </c>
    </row>
    <row r="19" spans="1:7" x14ac:dyDescent="0.2">
      <c r="A19" t="s">
        <v>34</v>
      </c>
      <c r="B19">
        <f>B16*B17</f>
        <v>0</v>
      </c>
      <c r="C19">
        <f t="shared" ref="C19:F19" si="10">C16*C17</f>
        <v>0</v>
      </c>
      <c r="D19">
        <f t="shared" si="10"/>
        <v>0</v>
      </c>
      <c r="E19">
        <f t="shared" si="10"/>
        <v>0</v>
      </c>
      <c r="F19" t="e">
        <f t="shared" si="10"/>
        <v>#N/A</v>
      </c>
    </row>
    <row r="20" spans="1:7" x14ac:dyDescent="0.2">
      <c r="A20" t="s">
        <v>4</v>
      </c>
      <c r="B20" s="9">
        <f>VLOOKUP(B14,DB!$B$8:$D$11,3,FALSE)</f>
        <v>36.15</v>
      </c>
      <c r="C20" s="9">
        <f>VLOOKUP(C14,DB!$B$8:$D$11,3,FALSE)</f>
        <v>18.989999999999998</v>
      </c>
      <c r="D20" s="9">
        <f>VLOOKUP(D14,DB!$B$8:$D$11,3,FALSE)</f>
        <v>24.48</v>
      </c>
      <c r="E20" s="9">
        <f>VLOOKUP(E14,DB!$B$8:$D$11,3,FALSE)</f>
        <v>18.28</v>
      </c>
      <c r="F20" s="9" t="e">
        <f>VLOOKUP(F14,DB!$B$8:$D$11,3,FALSE)</f>
        <v>#N/A</v>
      </c>
    </row>
    <row r="21" spans="1:7" ht="15" x14ac:dyDescent="0.35">
      <c r="B21" s="10" t="str">
        <f>" "</f>
        <v xml:space="preserve"> </v>
      </c>
      <c r="C21" s="10" t="str">
        <f t="shared" ref="C21:F21" si="11">" "</f>
        <v xml:space="preserve"> </v>
      </c>
      <c r="D21" s="10" t="str">
        <f t="shared" si="11"/>
        <v xml:space="preserve"> </v>
      </c>
      <c r="E21" s="10" t="str">
        <f t="shared" si="11"/>
        <v xml:space="preserve"> </v>
      </c>
      <c r="F21" s="10" t="str">
        <f t="shared" si="11"/>
        <v xml:space="preserve"> </v>
      </c>
    </row>
    <row r="22" spans="1:7" x14ac:dyDescent="0.2">
      <c r="A22" t="s">
        <v>35</v>
      </c>
      <c r="B22" s="15">
        <f>IFERROR(B19*B20,0)</f>
        <v>0</v>
      </c>
      <c r="C22" s="15">
        <f t="shared" ref="C22:F22" si="12">IFERROR(C19*C20,0)</f>
        <v>0</v>
      </c>
      <c r="D22" s="15">
        <f t="shared" si="12"/>
        <v>0</v>
      </c>
      <c r="E22" s="15">
        <f t="shared" si="12"/>
        <v>0</v>
      </c>
      <c r="F22" s="15">
        <f t="shared" si="12"/>
        <v>0</v>
      </c>
      <c r="G22" s="15">
        <f>SUM(B22:F22)</f>
        <v>0</v>
      </c>
    </row>
    <row r="24" spans="1:7" ht="18" x14ac:dyDescent="0.25">
      <c r="A24" s="12" t="s">
        <v>67</v>
      </c>
      <c r="B24" t="str">
        <f>DB!B8</f>
        <v>Executive/Manager</v>
      </c>
      <c r="C24" t="str">
        <f>DB!B9</f>
        <v>Driver</v>
      </c>
      <c r="D24" t="str">
        <f>DB!B10</f>
        <v>Trainer</v>
      </c>
      <c r="E24" t="str">
        <f>DB!B11</f>
        <v>Dispatcher</v>
      </c>
      <c r="F24" t="str">
        <f>WP!A83</f>
        <v>Other</v>
      </c>
    </row>
    <row r="25" spans="1:7" x14ac:dyDescent="0.2">
      <c r="A25" t="s">
        <v>8</v>
      </c>
      <c r="B25">
        <f>B6</f>
        <v>0</v>
      </c>
      <c r="C25">
        <f t="shared" ref="C25:F25" si="13">C6</f>
        <v>0</v>
      </c>
      <c r="D25">
        <f t="shared" si="13"/>
        <v>0</v>
      </c>
      <c r="E25">
        <f t="shared" si="13"/>
        <v>0</v>
      </c>
      <c r="F25">
        <f t="shared" si="13"/>
        <v>0</v>
      </c>
    </row>
    <row r="26" spans="1:7" x14ac:dyDescent="0.2">
      <c r="A26" t="s">
        <v>40</v>
      </c>
      <c r="B26" s="13" t="str">
        <f>IF($G$26="Yes",DB!$C$25,"No")</f>
        <v>No</v>
      </c>
      <c r="C26" s="13" t="str">
        <f>IF($G$26="Yes",DB!$C$25,"No")</f>
        <v>No</v>
      </c>
      <c r="D26" s="13" t="str">
        <f>IF($G$26="Yes",DB!$C$25,"No")</f>
        <v>No</v>
      </c>
      <c r="E26" s="13" t="str">
        <f>IF($G$26="Yes",DB!$C$25,"No")</f>
        <v>No</v>
      </c>
      <c r="F26" s="13" t="str">
        <f>IF($G$26="Yes",DB!$C$25,"No")</f>
        <v>No</v>
      </c>
      <c r="G26" s="9" t="str">
        <f>DB!C23</f>
        <v>No</v>
      </c>
    </row>
    <row r="27" spans="1:7" ht="15" x14ac:dyDescent="0.35">
      <c r="B27" s="10" t="str">
        <f>" "</f>
        <v xml:space="preserve"> </v>
      </c>
      <c r="C27" s="10" t="str">
        <f t="shared" ref="C27:F27" si="14">" "</f>
        <v xml:space="preserve"> </v>
      </c>
      <c r="D27" s="10" t="str">
        <f t="shared" si="14"/>
        <v xml:space="preserve"> </v>
      </c>
      <c r="E27" s="10" t="str">
        <f t="shared" si="14"/>
        <v xml:space="preserve"> </v>
      </c>
      <c r="F27" s="10" t="str">
        <f t="shared" si="14"/>
        <v xml:space="preserve"> </v>
      </c>
    </row>
    <row r="28" spans="1:7" x14ac:dyDescent="0.2">
      <c r="B28" t="e">
        <f>ROUND(B25*B26,0)</f>
        <v>#VALUE!</v>
      </c>
      <c r="C28" t="e">
        <f t="shared" ref="C28:F28" si="15">ROUND(C25*C26,0)</f>
        <v>#VALUE!</v>
      </c>
      <c r="D28" t="e">
        <f t="shared" si="15"/>
        <v>#VALUE!</v>
      </c>
      <c r="E28" t="e">
        <f t="shared" si="15"/>
        <v>#VALUE!</v>
      </c>
      <c r="F28" t="e">
        <f t="shared" si="15"/>
        <v>#VALUE!</v>
      </c>
    </row>
    <row r="29" spans="1:7" x14ac:dyDescent="0.2">
      <c r="A29" t="s">
        <v>67</v>
      </c>
      <c r="B29" s="18">
        <f>DB!C28</f>
        <v>0</v>
      </c>
      <c r="C29" s="17">
        <f>B29</f>
        <v>0</v>
      </c>
      <c r="D29" s="17">
        <f t="shared" ref="D29:F29" si="16">C29</f>
        <v>0</v>
      </c>
      <c r="E29" s="17">
        <f t="shared" si="16"/>
        <v>0</v>
      </c>
      <c r="F29" s="17">
        <f t="shared" si="16"/>
        <v>0</v>
      </c>
    </row>
    <row r="30" spans="1:7" ht="15" x14ac:dyDescent="0.35">
      <c r="B30" s="10" t="str">
        <f>" "</f>
        <v xml:space="preserve"> </v>
      </c>
      <c r="C30" s="10" t="str">
        <f t="shared" ref="C30:F30" si="17">" "</f>
        <v xml:space="preserve"> </v>
      </c>
      <c r="D30" s="10" t="str">
        <f t="shared" si="17"/>
        <v xml:space="preserve"> </v>
      </c>
      <c r="E30" s="10" t="str">
        <f t="shared" si="17"/>
        <v xml:space="preserve"> </v>
      </c>
      <c r="F30" s="10" t="str">
        <f t="shared" si="17"/>
        <v xml:space="preserve"> </v>
      </c>
    </row>
    <row r="31" spans="1:7" x14ac:dyDescent="0.2">
      <c r="A31" t="s">
        <v>35</v>
      </c>
      <c r="B31">
        <f>IFERROR(B28*B29,0)</f>
        <v>0</v>
      </c>
      <c r="C31">
        <f t="shared" ref="C31:F31" si="18">IFERROR(C28*C29,0)</f>
        <v>0</v>
      </c>
      <c r="D31">
        <f t="shared" si="18"/>
        <v>0</v>
      </c>
      <c r="E31">
        <f t="shared" si="18"/>
        <v>0</v>
      </c>
      <c r="F31">
        <f t="shared" si="18"/>
        <v>0</v>
      </c>
      <c r="G31">
        <f>SUM(A31:F31)</f>
        <v>0</v>
      </c>
    </row>
    <row r="33" spans="1:2" x14ac:dyDescent="0.2">
      <c r="A33" t="str">
        <f>A14</f>
        <v>Cost of Training</v>
      </c>
      <c r="B33" s="45"/>
    </row>
    <row r="34" spans="1:2" x14ac:dyDescent="0.2">
      <c r="A34" t="str">
        <f>A2</f>
        <v>Cost of Screening</v>
      </c>
      <c r="B34" s="15">
        <f>IFERROR(G12,0)</f>
        <v>0</v>
      </c>
    </row>
    <row r="35" spans="1:2" x14ac:dyDescent="0.2">
      <c r="A35" t="str">
        <f>A24</f>
        <v>Cost of Treatment</v>
      </c>
      <c r="B35" s="15">
        <f>G31</f>
        <v>0</v>
      </c>
    </row>
    <row r="36" spans="1:2" ht="15" x14ac:dyDescent="0.35">
      <c r="B36" s="16" t="str">
        <f>" "</f>
        <v xml:space="preserve"> </v>
      </c>
    </row>
    <row r="37" spans="1:2" x14ac:dyDescent="0.2">
      <c r="A37" t="s">
        <v>35</v>
      </c>
      <c r="B37" s="15">
        <f>SUM(B33:B36)</f>
        <v>0</v>
      </c>
    </row>
    <row r="39" spans="1:2" ht="18" x14ac:dyDescent="0.25">
      <c r="A39" s="12" t="str">
        <f>DB!B32</f>
        <v>Driver-Based Fatigue Tools</v>
      </c>
    </row>
    <row r="40" spans="1:2" x14ac:dyDescent="0.2">
      <c r="A40" t="s">
        <v>63</v>
      </c>
      <c r="B40" s="9">
        <f>DB!C33</f>
        <v>0</v>
      </c>
    </row>
    <row r="41" spans="1:2" x14ac:dyDescent="0.2">
      <c r="A41" t="s">
        <v>64</v>
      </c>
      <c r="B41" s="9">
        <f>DB!E33</f>
        <v>0</v>
      </c>
    </row>
    <row r="42" spans="1:2" ht="15" x14ac:dyDescent="0.35">
      <c r="B42" s="16" t="str">
        <f>" "</f>
        <v xml:space="preserve"> </v>
      </c>
    </row>
    <row r="43" spans="1:2" x14ac:dyDescent="0.2">
      <c r="A43" t="str">
        <f>A39&amp; " Costs"</f>
        <v>Driver-Based Fatigue Tools Costs</v>
      </c>
      <c r="B43">
        <f>B40*B41</f>
        <v>0</v>
      </c>
    </row>
    <row r="46" spans="1:2" ht="18" x14ac:dyDescent="0.25">
      <c r="A46" s="12" t="str">
        <f>DB!B35</f>
        <v>Vehicle-Based Fatigue Tools</v>
      </c>
    </row>
    <row r="47" spans="1:2" x14ac:dyDescent="0.2">
      <c r="A47" t="s">
        <v>63</v>
      </c>
      <c r="B47" s="9">
        <f>DB!C36</f>
        <v>0</v>
      </c>
    </row>
    <row r="48" spans="1:2" x14ac:dyDescent="0.2">
      <c r="A48" t="s">
        <v>64</v>
      </c>
      <c r="B48" s="9">
        <f>DB!E36</f>
        <v>0</v>
      </c>
    </row>
    <row r="49" spans="1:2" ht="15" x14ac:dyDescent="0.35">
      <c r="B49" s="16" t="str">
        <f>" "</f>
        <v xml:space="preserve"> </v>
      </c>
    </row>
    <row r="50" spans="1:2" x14ac:dyDescent="0.2">
      <c r="A50" t="str">
        <f>A46&amp; " Costs"</f>
        <v>Vehicle-Based Fatigue Tools Costs</v>
      </c>
      <c r="B50">
        <f>B47*B48</f>
        <v>0</v>
      </c>
    </row>
    <row r="53" spans="1:2" ht="18" x14ac:dyDescent="0.25">
      <c r="A53" s="12" t="str">
        <f>DB!B38</f>
        <v>Fatigue-Related Scheduling Tools</v>
      </c>
    </row>
    <row r="54" spans="1:2" x14ac:dyDescent="0.2">
      <c r="A54" t="s">
        <v>63</v>
      </c>
      <c r="B54" s="9">
        <f>DB!C39</f>
        <v>0</v>
      </c>
    </row>
    <row r="55" spans="1:2" x14ac:dyDescent="0.2">
      <c r="A55" t="s">
        <v>64</v>
      </c>
      <c r="B55" s="9">
        <f>DB!E39</f>
        <v>0</v>
      </c>
    </row>
    <row r="56" spans="1:2" ht="15" x14ac:dyDescent="0.35">
      <c r="B56" s="16" t="str">
        <f>" "</f>
        <v xml:space="preserve"> </v>
      </c>
    </row>
    <row r="57" spans="1:2" x14ac:dyDescent="0.2">
      <c r="A57" t="str">
        <f>A53&amp; " Costs"</f>
        <v>Fatigue-Related Scheduling Tools Costs</v>
      </c>
      <c r="B57">
        <f>B54*B55</f>
        <v>0</v>
      </c>
    </row>
    <row r="60" spans="1:2" x14ac:dyDescent="0.2">
      <c r="A60" s="11" t="s">
        <v>35</v>
      </c>
    </row>
    <row r="61" spans="1:2" x14ac:dyDescent="0.2">
      <c r="A61" t="str">
        <f>A34</f>
        <v>Cost of Screening</v>
      </c>
      <c r="B61" s="15">
        <f>G12</f>
        <v>0</v>
      </c>
    </row>
    <row r="62" spans="1:2" x14ac:dyDescent="0.2">
      <c r="A62" t="str">
        <f>A33</f>
        <v>Cost of Training</v>
      </c>
      <c r="B62" s="15">
        <f>G22</f>
        <v>0</v>
      </c>
    </row>
    <row r="63" spans="1:2" x14ac:dyDescent="0.2">
      <c r="A63" s="25" t="s">
        <v>67</v>
      </c>
      <c r="B63">
        <f>G31</f>
        <v>0</v>
      </c>
    </row>
    <row r="64" spans="1:2" x14ac:dyDescent="0.2">
      <c r="A64" t="str">
        <f>A39</f>
        <v>Driver-Based Fatigue Tools</v>
      </c>
      <c r="B64">
        <f>B43</f>
        <v>0</v>
      </c>
    </row>
    <row r="65" spans="1:8" x14ac:dyDescent="0.2">
      <c r="A65" t="str">
        <f>A46</f>
        <v>Vehicle-Based Fatigue Tools</v>
      </c>
      <c r="B65">
        <f>B50</f>
        <v>0</v>
      </c>
    </row>
    <row r="66" spans="1:8" x14ac:dyDescent="0.2">
      <c r="A66" t="str">
        <f>A53</f>
        <v>Fatigue-Related Scheduling Tools</v>
      </c>
      <c r="B66">
        <f>B57</f>
        <v>0</v>
      </c>
    </row>
    <row r="67" spans="1:8" ht="15" x14ac:dyDescent="0.35">
      <c r="B67" s="16" t="str">
        <f>" "</f>
        <v xml:space="preserve"> </v>
      </c>
    </row>
    <row r="68" spans="1:8" x14ac:dyDescent="0.2">
      <c r="B68" s="15">
        <f>SUM(B61:B67)</f>
        <v>0</v>
      </c>
    </row>
    <row r="69" spans="1:8" x14ac:dyDescent="0.2">
      <c r="C69" s="25" t="s">
        <v>111</v>
      </c>
      <c r="D69" s="25" t="s">
        <v>113</v>
      </c>
      <c r="F69" s="25" t="s">
        <v>107</v>
      </c>
      <c r="G69" s="25" t="s">
        <v>102</v>
      </c>
    </row>
    <row r="70" spans="1:8" s="25" customFormat="1" x14ac:dyDescent="0.2">
      <c r="B70" s="25" t="s">
        <v>107</v>
      </c>
      <c r="C70" s="25" t="s">
        <v>112</v>
      </c>
      <c r="D70" s="25" t="s">
        <v>112</v>
      </c>
      <c r="E70" s="25" t="s">
        <v>108</v>
      </c>
      <c r="F70" s="25" t="s">
        <v>109</v>
      </c>
      <c r="G70" s="25" t="s">
        <v>60</v>
      </c>
      <c r="H70" s="25" t="s">
        <v>110</v>
      </c>
    </row>
    <row r="71" spans="1:8" x14ac:dyDescent="0.2">
      <c r="A71" t="str">
        <f>DB!B46</f>
        <v>Rollovers</v>
      </c>
      <c r="B71" s="69">
        <f>DB!C46</f>
        <v>0</v>
      </c>
      <c r="C71" s="13">
        <f>DB!D46</f>
        <v>0.13</v>
      </c>
      <c r="D71">
        <f>B71*C71</f>
        <v>0</v>
      </c>
      <c r="E71" s="13">
        <f>Weights!H36/100</f>
        <v>0</v>
      </c>
      <c r="F71">
        <f>D71*E71</f>
        <v>0</v>
      </c>
      <c r="G71">
        <f>DB!F46</f>
        <v>52000</v>
      </c>
      <c r="H71">
        <f>F71*G71</f>
        <v>0</v>
      </c>
    </row>
    <row r="72" spans="1:8" x14ac:dyDescent="0.2">
      <c r="A72" s="25" t="str">
        <f>DB!B47</f>
        <v>Jackknifes</v>
      </c>
      <c r="B72" s="69">
        <f>DB!C47</f>
        <v>0</v>
      </c>
      <c r="C72" s="13">
        <f>DB!D47</f>
        <v>0.13</v>
      </c>
      <c r="D72" s="25">
        <f t="shared" ref="D72:D76" si="19">B72*C72</f>
        <v>0</v>
      </c>
      <c r="E72" s="13">
        <f>E71</f>
        <v>0</v>
      </c>
      <c r="F72" s="25">
        <f t="shared" ref="F72:F76" si="20">D72*E72</f>
        <v>0</v>
      </c>
      <c r="G72" s="25">
        <f>DB!F47</f>
        <v>36000</v>
      </c>
      <c r="H72" s="25">
        <f t="shared" ref="H72:H76" si="21">F72*G72</f>
        <v>0</v>
      </c>
    </row>
    <row r="73" spans="1:8" x14ac:dyDescent="0.2">
      <c r="A73" s="25" t="str">
        <f>DB!B48</f>
        <v>Run-off Roads</v>
      </c>
      <c r="B73" s="69">
        <f>DB!C48</f>
        <v>0</v>
      </c>
      <c r="C73" s="13">
        <f>DB!D48</f>
        <v>0.13</v>
      </c>
      <c r="D73" s="25">
        <f t="shared" si="19"/>
        <v>0</v>
      </c>
      <c r="E73" s="13">
        <f t="shared" ref="E73:E76" si="22">E72</f>
        <v>0</v>
      </c>
      <c r="F73" s="25">
        <f t="shared" si="20"/>
        <v>0</v>
      </c>
      <c r="G73" s="25">
        <f>DB!F48</f>
        <v>23000</v>
      </c>
      <c r="H73" s="25">
        <f t="shared" si="21"/>
        <v>0</v>
      </c>
    </row>
    <row r="74" spans="1:8" x14ac:dyDescent="0.2">
      <c r="A74" s="25" t="str">
        <f>DB!B49</f>
        <v>Head-on Collisions</v>
      </c>
      <c r="B74" s="69">
        <f>DB!C49</f>
        <v>0</v>
      </c>
      <c r="C74" s="13">
        <f>DB!D49</f>
        <v>0.13</v>
      </c>
      <c r="D74" s="25">
        <f t="shared" si="19"/>
        <v>0</v>
      </c>
      <c r="E74" s="13">
        <f t="shared" si="22"/>
        <v>0</v>
      </c>
      <c r="F74" s="25">
        <f t="shared" si="20"/>
        <v>0</v>
      </c>
      <c r="G74" s="25">
        <f>DB!F49</f>
        <v>138000</v>
      </c>
      <c r="H74" s="25">
        <f t="shared" si="21"/>
        <v>0</v>
      </c>
    </row>
    <row r="75" spans="1:8" x14ac:dyDescent="0.2">
      <c r="A75" s="25" t="str">
        <f>DB!B50</f>
        <v>Rear-end Collisions</v>
      </c>
      <c r="B75" s="69">
        <f>DB!C50</f>
        <v>0</v>
      </c>
      <c r="C75" s="13">
        <f>DB!D50</f>
        <v>0.13</v>
      </c>
      <c r="D75" s="25">
        <f t="shared" si="19"/>
        <v>0</v>
      </c>
      <c r="E75" s="13">
        <f t="shared" si="22"/>
        <v>0</v>
      </c>
      <c r="F75" s="25">
        <f t="shared" si="20"/>
        <v>0</v>
      </c>
      <c r="G75" s="25">
        <f>DB!F50</f>
        <v>48000</v>
      </c>
      <c r="H75" s="25">
        <f t="shared" si="21"/>
        <v>0</v>
      </c>
    </row>
    <row r="76" spans="1:8" x14ac:dyDescent="0.2">
      <c r="A76" s="25" t="str">
        <f>DB!B51</f>
        <v>Collisions in which the CMV driver fell asleep</v>
      </c>
      <c r="B76" s="69">
        <f>DB!C51</f>
        <v>0</v>
      </c>
      <c r="C76" s="13">
        <f>DB!D51</f>
        <v>1</v>
      </c>
      <c r="D76" s="25">
        <f t="shared" si="19"/>
        <v>0</v>
      </c>
      <c r="E76" s="13">
        <f t="shared" si="22"/>
        <v>0</v>
      </c>
      <c r="F76" s="25">
        <f t="shared" si="20"/>
        <v>0</v>
      </c>
      <c r="G76" s="25">
        <f>DB!F51</f>
        <v>36000</v>
      </c>
      <c r="H76" s="25">
        <f t="shared" si="21"/>
        <v>0</v>
      </c>
    </row>
    <row r="77" spans="1:8" ht="15" x14ac:dyDescent="0.35">
      <c r="A77" s="25"/>
      <c r="B77" s="16" t="str">
        <f>" "</f>
        <v xml:space="preserve"> </v>
      </c>
      <c r="F77" s="16" t="str">
        <f>" "</f>
        <v xml:space="preserve"> </v>
      </c>
      <c r="H77" s="16" t="str">
        <f>" "</f>
        <v xml:space="preserve"> </v>
      </c>
    </row>
    <row r="78" spans="1:8" x14ac:dyDescent="0.2">
      <c r="A78" s="25"/>
      <c r="B78" s="25">
        <f>SUM(B71:B77)</f>
        <v>0</v>
      </c>
      <c r="F78" s="25">
        <f>SUM(F71:F77)</f>
        <v>0</v>
      </c>
      <c r="H78">
        <f>SUM(H71:H77)</f>
        <v>0</v>
      </c>
    </row>
    <row r="79" spans="1:8" x14ac:dyDescent="0.2">
      <c r="A79" s="25"/>
    </row>
    <row r="82" spans="1:7" ht="13.5" thickBot="1" x14ac:dyDescent="0.25"/>
    <row r="83" spans="1:7" ht="13.5" thickBot="1" x14ac:dyDescent="0.25">
      <c r="A83" s="55" t="s">
        <v>2</v>
      </c>
      <c r="B83" s="56"/>
      <c r="C83" s="75">
        <f>DB!AA6</f>
        <v>0</v>
      </c>
      <c r="D83" s="57"/>
      <c r="E83" s="52" t="s">
        <v>5</v>
      </c>
      <c r="F83" s="68">
        <f>VLOOKUP(A83,DB!$R$6:$U$10,4,FALSE)</f>
        <v>1</v>
      </c>
      <c r="G83" s="50"/>
    </row>
  </sheetData>
  <dataValidations count="3">
    <dataValidation type="list" allowBlank="1" showInputMessage="1" sqref="C83">
      <formula1>$AA$6:$AA$7</formula1>
    </dataValidation>
    <dataValidation type="list" allowBlank="1" showInputMessage="1" sqref="A83">
      <formula1>$M$5:$M$10</formula1>
    </dataValidation>
    <dataValidation type="list" allowBlank="1" showInputMessage="1" showErrorMessage="1" sqref="E83">
      <formula1>$N$5:$N$6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6" workbookViewId="0">
      <selection activeCell="D35" sqref="D35"/>
    </sheetView>
  </sheetViews>
  <sheetFormatPr defaultRowHeight="12.75" x14ac:dyDescent="0.2"/>
  <cols>
    <col min="1" max="1" width="16.5703125" bestFit="1" customWidth="1"/>
    <col min="2" max="2" width="12.5703125" bestFit="1" customWidth="1"/>
    <col min="3" max="7" width="26.7109375" customWidth="1"/>
    <col min="8" max="8" width="8.5703125" bestFit="1" customWidth="1"/>
  </cols>
  <sheetData>
    <row r="1" spans="1:11" x14ac:dyDescent="0.2">
      <c r="A1" s="25"/>
      <c r="B1" s="27" t="s">
        <v>80</v>
      </c>
      <c r="C1" s="28" t="s">
        <v>81</v>
      </c>
      <c r="D1" s="28" t="s">
        <v>82</v>
      </c>
      <c r="E1" s="28" t="s">
        <v>83</v>
      </c>
      <c r="F1" s="28" t="s">
        <v>84</v>
      </c>
      <c r="G1" s="28" t="s">
        <v>85</v>
      </c>
      <c r="H1" s="29" t="s">
        <v>86</v>
      </c>
    </row>
    <row r="2" spans="1:11" x14ac:dyDescent="0.2">
      <c r="A2" s="138" t="s">
        <v>87</v>
      </c>
      <c r="B2" s="26">
        <v>1</v>
      </c>
      <c r="C2" s="31" t="s">
        <v>88</v>
      </c>
      <c r="D2" s="31"/>
      <c r="E2" s="31"/>
      <c r="F2" s="31"/>
      <c r="G2" s="31"/>
      <c r="H2" s="30">
        <v>30</v>
      </c>
    </row>
    <row r="3" spans="1:11" x14ac:dyDescent="0.2">
      <c r="A3" s="138"/>
      <c r="B3" s="26">
        <v>2</v>
      </c>
      <c r="D3" s="31" t="s">
        <v>89</v>
      </c>
      <c r="E3" s="31"/>
      <c r="F3" s="31"/>
      <c r="G3" s="31"/>
      <c r="H3" s="30">
        <v>33.333333333333336</v>
      </c>
    </row>
    <row r="4" spans="1:11" x14ac:dyDescent="0.2">
      <c r="A4" s="138"/>
      <c r="B4" s="26">
        <v>3</v>
      </c>
      <c r="D4" s="31"/>
      <c r="E4" s="31" t="s">
        <v>90</v>
      </c>
      <c r="F4" s="31"/>
      <c r="G4" s="31"/>
      <c r="H4" s="30">
        <v>20.833333333333332</v>
      </c>
    </row>
    <row r="5" spans="1:11" x14ac:dyDescent="0.2">
      <c r="A5" s="138"/>
      <c r="B5" s="26">
        <v>4</v>
      </c>
      <c r="D5" s="31"/>
      <c r="E5" s="31"/>
      <c r="F5" s="31" t="s">
        <v>91</v>
      </c>
      <c r="G5" s="31"/>
      <c r="H5" s="30">
        <v>27.5</v>
      </c>
    </row>
    <row r="6" spans="1:11" ht="13.5" thickBot="1" x14ac:dyDescent="0.25">
      <c r="A6" s="139"/>
      <c r="B6" s="32">
        <v>5</v>
      </c>
      <c r="D6" s="33"/>
      <c r="E6" s="33"/>
      <c r="F6" s="33"/>
      <c r="G6" s="33" t="s">
        <v>92</v>
      </c>
      <c r="H6" s="34">
        <v>22.5</v>
      </c>
    </row>
    <row r="7" spans="1:11" ht="13.5" thickTop="1" x14ac:dyDescent="0.2">
      <c r="A7" s="140" t="s">
        <v>93</v>
      </c>
      <c r="B7" s="35">
        <v>6</v>
      </c>
      <c r="C7" s="36" t="s">
        <v>88</v>
      </c>
      <c r="D7" s="36" t="s">
        <v>89</v>
      </c>
      <c r="E7" s="36"/>
      <c r="F7" s="36"/>
      <c r="G7" s="36"/>
      <c r="H7" s="37">
        <v>58.333333333333336</v>
      </c>
    </row>
    <row r="8" spans="1:11" x14ac:dyDescent="0.2">
      <c r="A8" s="138"/>
      <c r="B8" s="26">
        <v>7</v>
      </c>
      <c r="C8" s="31" t="s">
        <v>88</v>
      </c>
      <c r="E8" s="31" t="s">
        <v>90</v>
      </c>
      <c r="F8" s="31"/>
      <c r="G8" s="31"/>
      <c r="H8" s="30">
        <v>45.833333333333336</v>
      </c>
      <c r="I8" s="25"/>
      <c r="J8" s="25"/>
      <c r="K8" s="25"/>
    </row>
    <row r="9" spans="1:11" x14ac:dyDescent="0.2">
      <c r="A9" s="138"/>
      <c r="B9" s="26">
        <v>8</v>
      </c>
      <c r="C9" s="31" t="s">
        <v>88</v>
      </c>
      <c r="E9" s="31"/>
      <c r="F9" s="31" t="s">
        <v>91</v>
      </c>
      <c r="G9" s="31"/>
      <c r="H9" s="30">
        <v>48.333333333333336</v>
      </c>
      <c r="I9" s="25"/>
      <c r="J9" s="25"/>
      <c r="K9" s="25"/>
    </row>
    <row r="10" spans="1:11" x14ac:dyDescent="0.2">
      <c r="A10" s="138"/>
      <c r="B10" s="26">
        <v>9</v>
      </c>
      <c r="C10" s="31" t="s">
        <v>88</v>
      </c>
      <c r="E10" s="31"/>
      <c r="F10" s="31"/>
      <c r="G10" s="31" t="s">
        <v>92</v>
      </c>
      <c r="H10" s="30">
        <v>49.166666666666664</v>
      </c>
      <c r="I10" s="25"/>
      <c r="J10" s="25"/>
      <c r="K10" s="25"/>
    </row>
    <row r="11" spans="1:11" x14ac:dyDescent="0.2">
      <c r="A11" s="138"/>
      <c r="B11" s="26">
        <v>10</v>
      </c>
      <c r="D11" s="31" t="s">
        <v>89</v>
      </c>
      <c r="E11" s="31" t="s">
        <v>90</v>
      </c>
      <c r="F11" s="31"/>
      <c r="G11" s="31"/>
      <c r="H11" s="30">
        <v>45</v>
      </c>
    </row>
    <row r="12" spans="1:11" x14ac:dyDescent="0.2">
      <c r="A12" s="138"/>
      <c r="B12" s="26">
        <v>11</v>
      </c>
      <c r="D12" s="31" t="s">
        <v>89</v>
      </c>
      <c r="E12" s="31"/>
      <c r="F12" s="31" t="s">
        <v>91</v>
      </c>
      <c r="G12" s="31"/>
      <c r="H12" s="30">
        <v>50</v>
      </c>
    </row>
    <row r="13" spans="1:11" x14ac:dyDescent="0.2">
      <c r="A13" s="138"/>
      <c r="B13" s="26">
        <v>12</v>
      </c>
      <c r="D13" s="31" t="s">
        <v>89</v>
      </c>
      <c r="E13" s="31"/>
      <c r="F13" s="31"/>
      <c r="G13" s="31" t="s">
        <v>92</v>
      </c>
      <c r="H13" s="30">
        <v>49.166666666666664</v>
      </c>
    </row>
    <row r="14" spans="1:11" x14ac:dyDescent="0.2">
      <c r="A14" s="138"/>
      <c r="B14" s="26">
        <v>13</v>
      </c>
      <c r="E14" s="31" t="s">
        <v>90</v>
      </c>
      <c r="F14" s="31" t="s">
        <v>91</v>
      </c>
      <c r="G14" s="31"/>
      <c r="H14" s="30">
        <v>40.833333333333336</v>
      </c>
    </row>
    <row r="15" spans="1:11" x14ac:dyDescent="0.2">
      <c r="A15" s="138"/>
      <c r="B15" s="26">
        <v>14</v>
      </c>
      <c r="E15" s="31" t="s">
        <v>90</v>
      </c>
      <c r="F15" s="31"/>
      <c r="G15" s="31" t="s">
        <v>92</v>
      </c>
      <c r="H15" s="30">
        <v>37.5</v>
      </c>
    </row>
    <row r="16" spans="1:11" ht="13.5" thickBot="1" x14ac:dyDescent="0.25">
      <c r="A16" s="139"/>
      <c r="B16" s="32">
        <v>15</v>
      </c>
      <c r="E16" s="33"/>
      <c r="F16" s="33" t="s">
        <v>91</v>
      </c>
      <c r="G16" s="33" t="s">
        <v>92</v>
      </c>
      <c r="H16" s="34">
        <v>38.333333333333336</v>
      </c>
    </row>
    <row r="17" spans="1:8" ht="13.5" thickTop="1" x14ac:dyDescent="0.2">
      <c r="A17" s="140" t="s">
        <v>96</v>
      </c>
      <c r="B17" s="35">
        <v>16</v>
      </c>
      <c r="C17" s="42" t="s">
        <v>88</v>
      </c>
      <c r="D17" s="42" t="s">
        <v>89</v>
      </c>
      <c r="E17" s="42" t="s">
        <v>90</v>
      </c>
      <c r="F17" s="36"/>
      <c r="G17" s="36"/>
      <c r="H17" s="37">
        <v>68.333333333333329</v>
      </c>
    </row>
    <row r="18" spans="1:8" x14ac:dyDescent="0.2">
      <c r="A18" s="138"/>
      <c r="B18" s="26">
        <v>17</v>
      </c>
      <c r="C18" s="2" t="s">
        <v>88</v>
      </c>
      <c r="D18" s="2" t="s">
        <v>89</v>
      </c>
      <c r="F18" s="2" t="s">
        <v>91</v>
      </c>
      <c r="G18" s="31"/>
      <c r="H18" s="30">
        <v>73.333333333333329</v>
      </c>
    </row>
    <row r="19" spans="1:8" x14ac:dyDescent="0.2">
      <c r="A19" s="138"/>
      <c r="B19" s="26">
        <v>18</v>
      </c>
      <c r="C19" s="2" t="s">
        <v>88</v>
      </c>
      <c r="D19" s="2" t="s">
        <v>89</v>
      </c>
      <c r="F19" s="31"/>
      <c r="G19" s="2" t="s">
        <v>92</v>
      </c>
      <c r="H19" s="30">
        <v>70</v>
      </c>
    </row>
    <row r="20" spans="1:8" x14ac:dyDescent="0.2">
      <c r="A20" s="138"/>
      <c r="B20" s="26">
        <v>19</v>
      </c>
      <c r="C20" s="2" t="s">
        <v>88</v>
      </c>
      <c r="E20" s="2" t="s">
        <v>90</v>
      </c>
      <c r="F20" s="2" t="s">
        <v>91</v>
      </c>
      <c r="G20" s="31"/>
      <c r="H20" s="30">
        <v>61.666666666666664</v>
      </c>
    </row>
    <row r="21" spans="1:8" x14ac:dyDescent="0.2">
      <c r="A21" s="138"/>
      <c r="B21" s="26">
        <v>20</v>
      </c>
      <c r="C21" s="2" t="s">
        <v>88</v>
      </c>
      <c r="E21" s="2" t="s">
        <v>90</v>
      </c>
      <c r="G21" s="2" t="s">
        <v>92</v>
      </c>
      <c r="H21" s="30">
        <v>58.333333333333336</v>
      </c>
    </row>
    <row r="22" spans="1:8" x14ac:dyDescent="0.2">
      <c r="A22" s="138"/>
      <c r="B22" s="26">
        <v>21</v>
      </c>
      <c r="C22" s="2" t="s">
        <v>88</v>
      </c>
      <c r="F22" s="2" t="s">
        <v>91</v>
      </c>
      <c r="G22" s="2" t="s">
        <v>92</v>
      </c>
      <c r="H22" s="30">
        <v>59.166666666666664</v>
      </c>
    </row>
    <row r="23" spans="1:8" x14ac:dyDescent="0.2">
      <c r="A23" s="138"/>
      <c r="B23" s="26">
        <v>22</v>
      </c>
      <c r="D23" s="2" t="s">
        <v>89</v>
      </c>
      <c r="E23" s="2" t="s">
        <v>90</v>
      </c>
      <c r="F23" s="2" t="s">
        <v>91</v>
      </c>
      <c r="H23" s="30">
        <v>60</v>
      </c>
    </row>
    <row r="24" spans="1:8" x14ac:dyDescent="0.2">
      <c r="A24" s="138"/>
      <c r="B24" s="26">
        <v>23</v>
      </c>
      <c r="D24" s="2" t="s">
        <v>89</v>
      </c>
      <c r="E24" s="2" t="s">
        <v>90</v>
      </c>
      <c r="G24" s="2" t="s">
        <v>92</v>
      </c>
      <c r="H24" s="30">
        <v>56.666666666666664</v>
      </c>
    </row>
    <row r="25" spans="1:8" x14ac:dyDescent="0.2">
      <c r="A25" s="138"/>
      <c r="B25" s="26">
        <v>24</v>
      </c>
      <c r="D25" s="2" t="s">
        <v>89</v>
      </c>
      <c r="F25" s="2" t="s">
        <v>91</v>
      </c>
      <c r="G25" s="2" t="s">
        <v>92</v>
      </c>
      <c r="H25" s="30">
        <v>59</v>
      </c>
    </row>
    <row r="26" spans="1:8" ht="13.5" thickBot="1" x14ac:dyDescent="0.25">
      <c r="A26" s="139"/>
      <c r="B26" s="32">
        <v>25</v>
      </c>
      <c r="E26" s="43" t="s">
        <v>90</v>
      </c>
      <c r="F26" s="43" t="s">
        <v>91</v>
      </c>
      <c r="G26" s="43" t="s">
        <v>92</v>
      </c>
      <c r="H26" s="34">
        <v>48.333333333333336</v>
      </c>
    </row>
    <row r="27" spans="1:8" ht="13.5" thickTop="1" x14ac:dyDescent="0.2">
      <c r="A27" s="140" t="s">
        <v>95</v>
      </c>
      <c r="B27" s="35">
        <v>26</v>
      </c>
      <c r="C27" s="42" t="s">
        <v>88</v>
      </c>
      <c r="D27" s="42" t="s">
        <v>89</v>
      </c>
      <c r="E27" s="42" t="s">
        <v>90</v>
      </c>
      <c r="F27" s="36" t="s">
        <v>91</v>
      </c>
      <c r="G27" s="36"/>
      <c r="H27" s="37">
        <v>80.833333333333329</v>
      </c>
    </row>
    <row r="28" spans="1:8" x14ac:dyDescent="0.2">
      <c r="A28" s="138"/>
      <c r="B28" s="26">
        <v>27</v>
      </c>
      <c r="C28" s="2" t="s">
        <v>88</v>
      </c>
      <c r="D28" s="2" t="s">
        <v>89</v>
      </c>
      <c r="E28" s="2" t="s">
        <v>90</v>
      </c>
      <c r="G28" s="31" t="s">
        <v>92</v>
      </c>
      <c r="H28" s="30">
        <v>77.5</v>
      </c>
    </row>
    <row r="29" spans="1:8" x14ac:dyDescent="0.2">
      <c r="A29" s="138"/>
      <c r="B29" s="26">
        <v>28</v>
      </c>
      <c r="C29" s="2" t="s">
        <v>88</v>
      </c>
      <c r="D29" s="2" t="s">
        <v>89</v>
      </c>
      <c r="F29" s="2" t="s">
        <v>91</v>
      </c>
      <c r="G29" s="31" t="s">
        <v>92</v>
      </c>
      <c r="H29" s="30">
        <v>80</v>
      </c>
    </row>
    <row r="30" spans="1:8" x14ac:dyDescent="0.2">
      <c r="A30" s="138"/>
      <c r="B30" s="26">
        <v>29</v>
      </c>
      <c r="C30" s="2" t="s">
        <v>88</v>
      </c>
      <c r="E30" s="2" t="s">
        <v>90</v>
      </c>
      <c r="F30" s="2" t="s">
        <v>91</v>
      </c>
      <c r="G30" s="31" t="s">
        <v>92</v>
      </c>
      <c r="H30" s="30">
        <v>68.333333333333329</v>
      </c>
    </row>
    <row r="31" spans="1:8" ht="13.5" thickBot="1" x14ac:dyDescent="0.25">
      <c r="A31" s="139"/>
      <c r="B31" s="32">
        <v>30</v>
      </c>
      <c r="D31" s="43" t="s">
        <v>89</v>
      </c>
      <c r="E31" s="43" t="s">
        <v>90</v>
      </c>
      <c r="F31" s="43" t="s">
        <v>91</v>
      </c>
      <c r="G31" s="33" t="s">
        <v>92</v>
      </c>
      <c r="H31" s="34">
        <v>69.166666666666671</v>
      </c>
    </row>
    <row r="32" spans="1:8" ht="14.25" thickTop="1" thickBot="1" x14ac:dyDescent="0.25">
      <c r="A32" s="38" t="s">
        <v>94</v>
      </c>
      <c r="B32" s="39">
        <v>31</v>
      </c>
      <c r="C32" s="44" t="s">
        <v>88</v>
      </c>
      <c r="D32" s="44" t="s">
        <v>89</v>
      </c>
      <c r="E32" s="44" t="s">
        <v>90</v>
      </c>
      <c r="F32" s="40" t="s">
        <v>91</v>
      </c>
      <c r="G32" s="33" t="s">
        <v>92</v>
      </c>
      <c r="H32" s="41">
        <v>90</v>
      </c>
    </row>
    <row r="33" spans="3:9" ht="13.5" thickTop="1" x14ac:dyDescent="0.2">
      <c r="G33" s="31"/>
    </row>
    <row r="34" spans="3:9" x14ac:dyDescent="0.2">
      <c r="C34" s="9" t="str">
        <f>C2</f>
        <v>Fatigue Management Training</v>
      </c>
      <c r="D34" t="str">
        <f>D3</f>
        <v>Sleep Screening &amp; Treatment</v>
      </c>
      <c r="E34" t="str">
        <f>E4</f>
        <v>Scheduling Tools</v>
      </c>
      <c r="F34" t="str">
        <f>F5</f>
        <v>Driver-based Tools</v>
      </c>
      <c r="G34" t="str">
        <f>G6</f>
        <v>Vehicle-based Tools</v>
      </c>
    </row>
    <row r="35" spans="3:9" x14ac:dyDescent="0.2">
      <c r="C35" t="str">
        <f>VLOOKUP("Driver",DB!$B$8:$F$11,5,FALSE)</f>
        <v>No</v>
      </c>
      <c r="D35" s="9">
        <f>WP!G31</f>
        <v>0</v>
      </c>
      <c r="E35" s="17">
        <f>DB!E39</f>
        <v>0</v>
      </c>
      <c r="F35" s="17">
        <f>DB!E33</f>
        <v>0</v>
      </c>
      <c r="G35" s="17">
        <f>DB!E36</f>
        <v>0</v>
      </c>
    </row>
    <row r="36" spans="3:9" x14ac:dyDescent="0.2">
      <c r="C36" t="str">
        <f>IF(C35="Yes",C34,"")</f>
        <v/>
      </c>
      <c r="D36" s="25" t="str">
        <f>IF(D35=D38,"",D34)</f>
        <v/>
      </c>
      <c r="E36" s="25" t="str">
        <f>IF(E35=E38,"",E34)</f>
        <v/>
      </c>
      <c r="F36" s="25" t="str">
        <f>IF(F35=F38,"",F34)</f>
        <v/>
      </c>
      <c r="G36" s="25" t="str">
        <f>IF(G35=G38,"",G34)</f>
        <v/>
      </c>
      <c r="H36">
        <f>SUMPRODUCT(($C$2:$C$32=$C$36)*($D$2:$D$32=$D$36)*($E$2:$E$32=$E$36)*($F$2:$F$32=$F$36)*($G$2:$G$32=$G$36),($H$2:$H$32))</f>
        <v>0</v>
      </c>
      <c r="I36" s="25" t="s">
        <v>97</v>
      </c>
    </row>
    <row r="37" spans="3:9" x14ac:dyDescent="0.2">
      <c r="C37" s="25" t="str">
        <f>IF(C35="Yes","Yes","No")</f>
        <v>No</v>
      </c>
      <c r="D37" s="25" t="str">
        <f>IF(D34=D36,"Yes","No")</f>
        <v>No</v>
      </c>
      <c r="E37" s="25" t="str">
        <f>IF(E34=E36,"Yes","No")</f>
        <v>No</v>
      </c>
      <c r="F37" s="25" t="str">
        <f>IF(F34=F36,"Yes","No")</f>
        <v>No</v>
      </c>
      <c r="G37" s="25" t="str">
        <f>IF(G34=G36,"Yes","No")</f>
        <v>No</v>
      </c>
    </row>
    <row r="38" spans="3:9" x14ac:dyDescent="0.2">
      <c r="D38" s="25">
        <v>0</v>
      </c>
      <c r="E38" s="25">
        <v>0</v>
      </c>
      <c r="F38">
        <v>0</v>
      </c>
      <c r="G38">
        <v>0</v>
      </c>
    </row>
  </sheetData>
  <mergeCells count="4">
    <mergeCell ref="A2:A6"/>
    <mergeCell ref="A7:A16"/>
    <mergeCell ref="A17:A26"/>
    <mergeCell ref="A27:A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D9" sqref="D9"/>
    </sheetView>
  </sheetViews>
  <sheetFormatPr defaultRowHeight="12.75" x14ac:dyDescent="0.2"/>
  <cols>
    <col min="1" max="1" width="11.42578125" bestFit="1" customWidth="1"/>
    <col min="2" max="2" width="11.42578125" customWidth="1"/>
  </cols>
  <sheetData>
    <row r="1" spans="1:6" x14ac:dyDescent="0.2">
      <c r="F1" t="str">
        <f>DB!C5</f>
        <v>U.S.</v>
      </c>
    </row>
    <row r="2" spans="1:6" x14ac:dyDescent="0.2">
      <c r="C2" t="str">
        <f>DB!L5</f>
        <v>U.S.</v>
      </c>
      <c r="D2" t="str">
        <f>DB!L6</f>
        <v>Canada</v>
      </c>
      <c r="F2" t="s">
        <v>26</v>
      </c>
    </row>
    <row r="3" spans="1:6" x14ac:dyDescent="0.2">
      <c r="A3" t="s">
        <v>10</v>
      </c>
      <c r="B3">
        <v>2</v>
      </c>
      <c r="C3" s="1">
        <v>1</v>
      </c>
      <c r="D3" s="1">
        <v>2</v>
      </c>
      <c r="F3">
        <f t="shared" ref="F3:F18" si="0">HLOOKUP(F$1,$C$2:$D$18,B3,FALSE)</f>
        <v>1</v>
      </c>
    </row>
    <row r="4" spans="1:6" x14ac:dyDescent="0.2">
      <c r="A4" t="s">
        <v>11</v>
      </c>
      <c r="B4">
        <f>B3+1</f>
        <v>3</v>
      </c>
      <c r="C4" s="1">
        <v>1</v>
      </c>
      <c r="D4" s="1">
        <v>2</v>
      </c>
      <c r="F4">
        <f t="shared" si="0"/>
        <v>1</v>
      </c>
    </row>
    <row r="5" spans="1:6" x14ac:dyDescent="0.2">
      <c r="A5" t="s">
        <v>12</v>
      </c>
      <c r="B5">
        <f t="shared" ref="B5:B18" si="1">B4+1</f>
        <v>4</v>
      </c>
      <c r="C5" s="1">
        <v>1</v>
      </c>
      <c r="D5" s="1">
        <v>2</v>
      </c>
      <c r="F5">
        <f t="shared" si="0"/>
        <v>1</v>
      </c>
    </row>
    <row r="6" spans="1:6" x14ac:dyDescent="0.2">
      <c r="A6" t="s">
        <v>13</v>
      </c>
      <c r="B6">
        <f t="shared" si="1"/>
        <v>5</v>
      </c>
      <c r="C6" s="1">
        <v>1</v>
      </c>
      <c r="D6" s="1">
        <v>2</v>
      </c>
      <c r="F6">
        <f t="shared" si="0"/>
        <v>1</v>
      </c>
    </row>
    <row r="7" spans="1:6" x14ac:dyDescent="0.2">
      <c r="A7" t="s">
        <v>14</v>
      </c>
      <c r="B7">
        <f t="shared" si="1"/>
        <v>6</v>
      </c>
      <c r="C7" s="1">
        <v>1</v>
      </c>
      <c r="D7" s="1">
        <v>2</v>
      </c>
      <c r="F7">
        <f t="shared" si="0"/>
        <v>1</v>
      </c>
    </row>
    <row r="8" spans="1:6" x14ac:dyDescent="0.2">
      <c r="A8" t="s">
        <v>15</v>
      </c>
      <c r="B8">
        <f t="shared" si="1"/>
        <v>7</v>
      </c>
      <c r="C8" s="1">
        <v>1</v>
      </c>
      <c r="D8" s="1">
        <v>2</v>
      </c>
      <c r="F8">
        <f t="shared" si="0"/>
        <v>1</v>
      </c>
    </row>
    <row r="9" spans="1:6" x14ac:dyDescent="0.2">
      <c r="A9" t="s">
        <v>16</v>
      </c>
      <c r="B9">
        <f t="shared" si="1"/>
        <v>8</v>
      </c>
      <c r="C9" s="1">
        <v>1</v>
      </c>
      <c r="D9" s="1">
        <v>2</v>
      </c>
      <c r="F9">
        <f t="shared" si="0"/>
        <v>1</v>
      </c>
    </row>
    <row r="10" spans="1:6" x14ac:dyDescent="0.2">
      <c r="A10" t="s">
        <v>17</v>
      </c>
      <c r="B10">
        <f t="shared" si="1"/>
        <v>9</v>
      </c>
      <c r="C10" s="1">
        <v>1</v>
      </c>
      <c r="D10" s="1">
        <v>2</v>
      </c>
      <c r="F10">
        <f t="shared" si="0"/>
        <v>1</v>
      </c>
    </row>
    <row r="11" spans="1:6" x14ac:dyDescent="0.2">
      <c r="A11" t="s">
        <v>18</v>
      </c>
      <c r="B11">
        <f t="shared" si="1"/>
        <v>10</v>
      </c>
      <c r="C11" s="1">
        <v>1</v>
      </c>
      <c r="D11" s="1">
        <v>2</v>
      </c>
      <c r="F11">
        <f t="shared" si="0"/>
        <v>1</v>
      </c>
    </row>
    <row r="12" spans="1:6" x14ac:dyDescent="0.2">
      <c r="A12" t="s">
        <v>19</v>
      </c>
      <c r="B12">
        <f t="shared" si="1"/>
        <v>11</v>
      </c>
      <c r="C12" s="1">
        <v>1</v>
      </c>
      <c r="D12" s="1">
        <v>2</v>
      </c>
      <c r="F12">
        <f t="shared" si="0"/>
        <v>1</v>
      </c>
    </row>
    <row r="13" spans="1:6" x14ac:dyDescent="0.2">
      <c r="A13" t="s">
        <v>20</v>
      </c>
      <c r="B13">
        <f t="shared" si="1"/>
        <v>12</v>
      </c>
      <c r="C13" s="1">
        <v>1</v>
      </c>
      <c r="D13" s="1">
        <v>2</v>
      </c>
      <c r="F13">
        <f t="shared" si="0"/>
        <v>1</v>
      </c>
    </row>
    <row r="14" spans="1:6" x14ac:dyDescent="0.2">
      <c r="A14" t="s">
        <v>21</v>
      </c>
      <c r="B14">
        <f t="shared" si="1"/>
        <v>13</v>
      </c>
      <c r="C14" s="1">
        <v>1</v>
      </c>
      <c r="D14" s="1">
        <v>2</v>
      </c>
      <c r="F14">
        <f t="shared" si="0"/>
        <v>1</v>
      </c>
    </row>
    <row r="15" spans="1:6" x14ac:dyDescent="0.2">
      <c r="A15" t="s">
        <v>22</v>
      </c>
      <c r="B15">
        <f t="shared" si="1"/>
        <v>14</v>
      </c>
      <c r="C15" s="1">
        <v>1</v>
      </c>
      <c r="D15" s="1">
        <v>2</v>
      </c>
      <c r="F15">
        <f t="shared" si="0"/>
        <v>1</v>
      </c>
    </row>
    <row r="16" spans="1:6" x14ac:dyDescent="0.2">
      <c r="A16" t="s">
        <v>23</v>
      </c>
      <c r="B16">
        <f t="shared" si="1"/>
        <v>15</v>
      </c>
      <c r="C16" s="1">
        <v>1</v>
      </c>
      <c r="D16" s="1">
        <v>2</v>
      </c>
      <c r="F16">
        <f t="shared" si="0"/>
        <v>1</v>
      </c>
    </row>
    <row r="17" spans="1:6" x14ac:dyDescent="0.2">
      <c r="A17" t="s">
        <v>24</v>
      </c>
      <c r="B17">
        <f t="shared" si="1"/>
        <v>16</v>
      </c>
      <c r="C17" s="1">
        <v>1</v>
      </c>
      <c r="D17" s="1">
        <v>2</v>
      </c>
      <c r="F17">
        <f t="shared" si="0"/>
        <v>1</v>
      </c>
    </row>
    <row r="18" spans="1:6" x14ac:dyDescent="0.2">
      <c r="A18" t="s">
        <v>25</v>
      </c>
      <c r="B18">
        <f t="shared" si="1"/>
        <v>17</v>
      </c>
      <c r="C18" s="1">
        <v>1</v>
      </c>
      <c r="D18" s="1">
        <v>2</v>
      </c>
      <c r="F18">
        <f t="shared" si="0"/>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DB</vt:lpstr>
      <vt:lpstr>WP</vt:lpstr>
      <vt:lpstr>Weights</vt:lpstr>
      <vt:lpstr>Cost Elements</vt:lpstr>
    </vt:vector>
  </TitlesOfParts>
  <Company>LarsonAllen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mborchar</dc:creator>
  <cp:lastModifiedBy>Katie Fender</cp:lastModifiedBy>
  <dcterms:created xsi:type="dcterms:W3CDTF">2012-06-11T19:50:21Z</dcterms:created>
  <dcterms:modified xsi:type="dcterms:W3CDTF">2013-05-22T19:17:41Z</dcterms:modified>
</cp:coreProperties>
</file>